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autoCompressPictures="0" defaultThemeVersion="124226"/>
  <mc:AlternateContent xmlns:mc="http://schemas.openxmlformats.org/markup-compatibility/2006">
    <mc:Choice Requires="x15">
      <x15ac:absPath xmlns:x15ac="http://schemas.microsoft.com/office/spreadsheetml/2010/11/ac" url="C:\Users\jsofi\OneDrive\Documentos\Oficina Contratación Bienes y Servicios\Demoliciones\EVALUACIÓN PRELIMINAR SAMC 9\"/>
    </mc:Choice>
  </mc:AlternateContent>
  <xr:revisionPtr revIDLastSave="0" documentId="8_{A48D6CC0-98FC-4D28-B94A-970C68F206A2}" xr6:coauthVersionLast="47" xr6:coauthVersionMax="47" xr10:uidLastSave="{00000000-0000-0000-0000-000000000000}"/>
  <bookViews>
    <workbookView xWindow="-120" yWindow="-120" windowWidth="20730" windowHeight="11160" xr2:uid="{00000000-000D-0000-FFFF-FFFF00000000}"/>
  </bookViews>
  <sheets>
    <sheet name="FDLS-SAMC-009-2024 01 al 05" sheetId="6" r:id="rId1"/>
    <sheet name="FDLS-LP-006-2024 11 al 20" sheetId="9" state="hidden" r:id="rId2"/>
    <sheet name="Consolidado 01 a 05" sheetId="7" r:id="rId3"/>
  </sheets>
  <definedNames>
    <definedName name="_xlnm._FilterDatabase" localSheetId="2" hidden="1">'Consolidado 01 a 05'!$A$10:$WVQ$18</definedName>
    <definedName name="_xlnm.Print_Area" localSheetId="2">'Consolidado 01 a 05'!$A$1:$K$41</definedName>
    <definedName name="_xlnm.Print_Area" localSheetId="1">'FDLS-LP-006-2024 11 al 20'!$B$2:$Q$57</definedName>
    <definedName name="_xlnm.Print_Area" localSheetId="0">'FDLS-SAMC-009-2024 01 al 05'!$B$2:$I$57</definedName>
  </definedNames>
  <calcPr calcId="181029"/>
  <extLst>
    <ext xmlns:mx="http://schemas.microsoft.com/office/mac/excel/2008/main" uri="{7523E5D3-25F3-A5E0-1632-64F254C22452}">
      <mx:ArchID Flags="2"/>
    </ext>
  </extLst>
</workbook>
</file>

<file path=xl/calcChain.xml><?xml version="1.0" encoding="utf-8"?>
<calcChain xmlns="http://schemas.openxmlformats.org/spreadsheetml/2006/main">
  <c r="B16" i="7" l="1"/>
  <c r="A12" i="7"/>
  <c r="B15" i="7"/>
  <c r="B14" i="7"/>
  <c r="B13" i="7" l="1"/>
  <c r="D41" i="6"/>
  <c r="D40" i="6" s="1"/>
  <c r="D39" i="6"/>
  <c r="D38" i="6"/>
  <c r="D35" i="6"/>
  <c r="D33" i="6"/>
  <c r="D32" i="6" s="1"/>
  <c r="D31" i="6"/>
  <c r="D30" i="6"/>
  <c r="D29" i="6"/>
  <c r="D28" i="6" s="1"/>
  <c r="D23" i="6"/>
  <c r="D22" i="6"/>
  <c r="D21" i="6"/>
  <c r="D18" i="6"/>
  <c r="D10" i="6"/>
  <c r="D9" i="6"/>
  <c r="D68" i="6" s="1"/>
  <c r="B12" i="7"/>
  <c r="C72" i="6"/>
  <c r="D72" i="6" s="1"/>
  <c r="D73" i="6" s="1"/>
  <c r="D11" i="6" s="1"/>
  <c r="C66" i="6"/>
  <c r="D66" i="6" s="1"/>
  <c r="C73" i="6"/>
  <c r="C11" i="6" s="1"/>
  <c r="C68" i="6"/>
  <c r="C41" i="6"/>
  <c r="C40" i="6"/>
  <c r="C39" i="6"/>
  <c r="C38" i="6"/>
  <c r="C35" i="6"/>
  <c r="C34" i="6"/>
  <c r="C33" i="6"/>
  <c r="C32" i="6"/>
  <c r="C31" i="6"/>
  <c r="C30" i="6"/>
  <c r="C29" i="6"/>
  <c r="C28" i="6"/>
  <c r="C23" i="6"/>
  <c r="C22" i="6"/>
  <c r="C21" i="6"/>
  <c r="C18" i="6"/>
  <c r="C10" i="6"/>
  <c r="G9" i="6" l="1"/>
  <c r="H9" i="6" s="1"/>
  <c r="D34" i="6"/>
  <c r="D42" i="6"/>
  <c r="C42" i="6"/>
  <c r="I9" i="6" l="1"/>
  <c r="E72" i="6" l="1"/>
  <c r="C9" i="7" s="1"/>
  <c r="E66" i="6"/>
  <c r="I41" i="6" l="1"/>
  <c r="I40" i="6" s="1"/>
  <c r="I39" i="6"/>
  <c r="I38" i="6" s="1"/>
  <c r="I35" i="6"/>
  <c r="I33" i="6"/>
  <c r="I32" i="6" s="1"/>
  <c r="I31" i="6"/>
  <c r="I30" i="6" s="1"/>
  <c r="I29" i="6"/>
  <c r="I28" i="6" s="1"/>
  <c r="I18" i="6"/>
  <c r="H41" i="6"/>
  <c r="H40" i="6" s="1"/>
  <c r="H39" i="6"/>
  <c r="H38" i="6"/>
  <c r="H35" i="6"/>
  <c r="H33" i="6"/>
  <c r="H32" i="6" s="1"/>
  <c r="H31" i="6"/>
  <c r="H30" i="6" s="1"/>
  <c r="H29" i="6"/>
  <c r="H28" i="6" s="1"/>
  <c r="H18" i="6"/>
  <c r="H10" i="6"/>
  <c r="H21" i="6"/>
  <c r="H22" i="6"/>
  <c r="H23" i="6"/>
  <c r="I23" i="6"/>
  <c r="I22" i="6"/>
  <c r="I21" i="6"/>
  <c r="I10" i="6"/>
  <c r="I34" i="6" l="1"/>
  <c r="I42" i="6"/>
  <c r="H34" i="6"/>
  <c r="H42" i="6" s="1"/>
  <c r="F10" i="6"/>
  <c r="E10" i="6"/>
  <c r="F66" i="6"/>
  <c r="H66" i="6" s="1"/>
  <c r="I66" i="6" s="1"/>
  <c r="B35" i="7" l="1"/>
  <c r="C72" i="9"/>
  <c r="J72" i="9" s="1"/>
  <c r="P68" i="9"/>
  <c r="O68" i="9"/>
  <c r="M68" i="9"/>
  <c r="L68" i="9"/>
  <c r="H68" i="9"/>
  <c r="G68" i="9"/>
  <c r="E68" i="9"/>
  <c r="D68" i="9"/>
  <c r="C68" i="9"/>
  <c r="J66" i="9"/>
  <c r="K66" i="9" s="1"/>
  <c r="L66" i="9" s="1"/>
  <c r="M66" i="9" s="1"/>
  <c r="O66" i="9" s="1"/>
  <c r="P66" i="9" s="1"/>
  <c r="B47" i="9"/>
  <c r="K41" i="9"/>
  <c r="K40" i="9" s="1"/>
  <c r="J41" i="9"/>
  <c r="J40" i="9" s="1"/>
  <c r="C41" i="9"/>
  <c r="C40" i="9" s="1"/>
  <c r="B40" i="9"/>
  <c r="K39" i="9"/>
  <c r="K38" i="9" s="1"/>
  <c r="J39" i="9"/>
  <c r="J38" i="9" s="1"/>
  <c r="C39" i="9"/>
  <c r="C38" i="9"/>
  <c r="B38" i="9"/>
  <c r="K35" i="9"/>
  <c r="J35" i="9"/>
  <c r="C35" i="9"/>
  <c r="B35" i="9"/>
  <c r="B34" i="9"/>
  <c r="K33" i="9"/>
  <c r="J33" i="9"/>
  <c r="J32" i="9" s="1"/>
  <c r="C33" i="9"/>
  <c r="K32" i="9"/>
  <c r="C32" i="9"/>
  <c r="B32" i="9"/>
  <c r="K31" i="9"/>
  <c r="J31" i="9"/>
  <c r="J30" i="9" s="1"/>
  <c r="C31" i="9"/>
  <c r="C30" i="9" s="1"/>
  <c r="K30" i="9"/>
  <c r="B30" i="9"/>
  <c r="K29" i="9"/>
  <c r="K28" i="9" s="1"/>
  <c r="K42" i="9" s="1"/>
  <c r="J29" i="9"/>
  <c r="C29" i="9"/>
  <c r="C28" i="9" s="1"/>
  <c r="J28" i="9"/>
  <c r="B28" i="9"/>
  <c r="Q23" i="9"/>
  <c r="M23" i="9"/>
  <c r="L23" i="9"/>
  <c r="K23" i="9"/>
  <c r="K34" i="9" s="1"/>
  <c r="J23" i="9"/>
  <c r="J34" i="9" s="1"/>
  <c r="H23" i="9"/>
  <c r="G23" i="9"/>
  <c r="E23" i="9"/>
  <c r="D23" i="9"/>
  <c r="C23" i="9"/>
  <c r="C34" i="9" s="1"/>
  <c r="P22" i="9"/>
  <c r="O22" i="9"/>
  <c r="M22" i="9"/>
  <c r="L22" i="9"/>
  <c r="K22" i="9"/>
  <c r="J22" i="9"/>
  <c r="H22" i="9"/>
  <c r="G22" i="9"/>
  <c r="E22" i="9"/>
  <c r="D22" i="9"/>
  <c r="C22" i="9"/>
  <c r="P21" i="9"/>
  <c r="O21" i="9"/>
  <c r="M21" i="9"/>
  <c r="L21" i="9"/>
  <c r="K21" i="9"/>
  <c r="J21" i="9"/>
  <c r="H21" i="9"/>
  <c r="G21" i="9"/>
  <c r="E21" i="9"/>
  <c r="D21" i="9"/>
  <c r="C21" i="9"/>
  <c r="Q20" i="9"/>
  <c r="N20" i="9"/>
  <c r="I20" i="9"/>
  <c r="F20" i="9"/>
  <c r="Q19" i="9"/>
  <c r="Q33" i="9" s="1"/>
  <c r="Q32" i="9" s="1"/>
  <c r="N19" i="9"/>
  <c r="N33" i="9" s="1"/>
  <c r="N32" i="9" s="1"/>
  <c r="I19" i="9"/>
  <c r="F19" i="9"/>
  <c r="F41" i="9" s="1"/>
  <c r="F40" i="9" s="1"/>
  <c r="P18" i="9"/>
  <c r="O18" i="9"/>
  <c r="K18" i="9"/>
  <c r="J18" i="9"/>
  <c r="H18" i="9"/>
  <c r="G18" i="9"/>
  <c r="E18" i="9"/>
  <c r="D18" i="9"/>
  <c r="C18" i="9"/>
  <c r="Q17" i="9"/>
  <c r="N17" i="9"/>
  <c r="I17" i="9"/>
  <c r="I39" i="9" s="1"/>
  <c r="I38" i="9" s="1"/>
  <c r="F17" i="9"/>
  <c r="Q16" i="9"/>
  <c r="Q31" i="9" s="1"/>
  <c r="Q30" i="9" s="1"/>
  <c r="N16" i="9"/>
  <c r="I16" i="9"/>
  <c r="F16" i="9"/>
  <c r="Q15" i="9"/>
  <c r="Q18" i="9" s="1"/>
  <c r="N15" i="9"/>
  <c r="N31" i="9" s="1"/>
  <c r="N30" i="9" s="1"/>
  <c r="I15" i="9"/>
  <c r="I18" i="9" s="1"/>
  <c r="F15" i="9"/>
  <c r="F18" i="9" s="1"/>
  <c r="Q14" i="9"/>
  <c r="N14" i="9"/>
  <c r="I14" i="9"/>
  <c r="F14" i="9"/>
  <c r="Q13" i="9"/>
  <c r="Q35" i="9" s="1"/>
  <c r="N13" i="9"/>
  <c r="N35" i="9" s="1"/>
  <c r="I13" i="9"/>
  <c r="I35" i="9" s="1"/>
  <c r="I34" i="9" s="1"/>
  <c r="F13" i="9"/>
  <c r="F29" i="9" s="1"/>
  <c r="F28" i="9" s="1"/>
  <c r="Q12" i="9"/>
  <c r="N12" i="9"/>
  <c r="N23" i="9" s="1"/>
  <c r="I12" i="9"/>
  <c r="I23" i="9" s="1"/>
  <c r="F12" i="9"/>
  <c r="F23" i="9" s="1"/>
  <c r="Q11" i="9"/>
  <c r="N11" i="9"/>
  <c r="I11" i="9"/>
  <c r="F11" i="9"/>
  <c r="K10" i="9"/>
  <c r="J10" i="9"/>
  <c r="C10" i="9"/>
  <c r="F9" i="9"/>
  <c r="F68" i="9" s="1"/>
  <c r="G13" i="6"/>
  <c r="G14" i="6"/>
  <c r="G15" i="6"/>
  <c r="G16" i="6"/>
  <c r="G17" i="6"/>
  <c r="G19" i="6"/>
  <c r="G20" i="6"/>
  <c r="F68" i="6"/>
  <c r="E68" i="6"/>
  <c r="F23" i="6"/>
  <c r="E23" i="6"/>
  <c r="F22" i="6"/>
  <c r="E22" i="6"/>
  <c r="F21" i="6"/>
  <c r="E21" i="6"/>
  <c r="F18" i="6"/>
  <c r="E18" i="6"/>
  <c r="G12" i="6"/>
  <c r="G23" i="6" s="1"/>
  <c r="G11" i="6"/>
  <c r="B47" i="6"/>
  <c r="I31" i="9" l="1"/>
  <c r="I30" i="9" s="1"/>
  <c r="N34" i="9"/>
  <c r="I21" i="9"/>
  <c r="Q34" i="9"/>
  <c r="F35" i="9"/>
  <c r="F34" i="9"/>
  <c r="F31" i="9"/>
  <c r="F30" i="9" s="1"/>
  <c r="N29" i="9"/>
  <c r="N28" i="9" s="1"/>
  <c r="I33" i="9"/>
  <c r="I32" i="9" s="1"/>
  <c r="C42" i="9"/>
  <c r="J42" i="9"/>
  <c r="J73" i="9"/>
  <c r="J11" i="9" s="1"/>
  <c r="K72" i="9"/>
  <c r="Q29" i="9"/>
  <c r="Q28" i="9" s="1"/>
  <c r="F39" i="9"/>
  <c r="F38" i="9" s="1"/>
  <c r="I41" i="9"/>
  <c r="I40" i="9" s="1"/>
  <c r="I9" i="9"/>
  <c r="N18" i="9"/>
  <c r="N41" i="9"/>
  <c r="N40" i="9" s="1"/>
  <c r="D72" i="9"/>
  <c r="I22" i="9"/>
  <c r="Q22" i="9"/>
  <c r="I29" i="9"/>
  <c r="I28" i="9" s="1"/>
  <c r="N39" i="9"/>
  <c r="N38" i="9" s="1"/>
  <c r="N42" i="9" s="1"/>
  <c r="Q41" i="9"/>
  <c r="Q40" i="9" s="1"/>
  <c r="N22" i="9"/>
  <c r="F33" i="9"/>
  <c r="F32" i="9" s="1"/>
  <c r="F42" i="9" s="1"/>
  <c r="F21" i="9"/>
  <c r="N21" i="9"/>
  <c r="Q21" i="9"/>
  <c r="Q39" i="9"/>
  <c r="Q38" i="9" s="1"/>
  <c r="C73" i="9"/>
  <c r="C11" i="9" s="1"/>
  <c r="F22" i="9"/>
  <c r="G33" i="6"/>
  <c r="G32" i="6" s="1"/>
  <c r="G18" i="6"/>
  <c r="G29" i="6"/>
  <c r="G28" i="6" s="1"/>
  <c r="G21" i="6"/>
  <c r="G35" i="6"/>
  <c r="G34" i="6" s="1"/>
  <c r="G39" i="6"/>
  <c r="G38" i="6" s="1"/>
  <c r="G22" i="6"/>
  <c r="G31" i="6"/>
  <c r="G30" i="6" s="1"/>
  <c r="G41" i="6"/>
  <c r="G40" i="6" s="1"/>
  <c r="Q42" i="9" l="1"/>
  <c r="I42" i="9"/>
  <c r="H68" i="6"/>
  <c r="G42" i="6"/>
  <c r="L72" i="9"/>
  <c r="K73" i="9"/>
  <c r="K11" i="9" s="1"/>
  <c r="D73" i="9"/>
  <c r="D11" i="9" s="1"/>
  <c r="E72" i="9"/>
  <c r="J9" i="9"/>
  <c r="I68" i="9"/>
  <c r="G68" i="6"/>
  <c r="I68" i="6" l="1"/>
  <c r="K9" i="9"/>
  <c r="J68" i="9"/>
  <c r="L73" i="9"/>
  <c r="L11" i="9" s="1"/>
  <c r="M72" i="9"/>
  <c r="E73" i="9"/>
  <c r="E11" i="9" s="1"/>
  <c r="G72" i="9"/>
  <c r="E73" i="6"/>
  <c r="E11" i="6" s="1"/>
  <c r="F72" i="6"/>
  <c r="H72" i="6" s="1"/>
  <c r="I72" i="6" s="1"/>
  <c r="A13" i="7"/>
  <c r="A14" i="7" s="1"/>
  <c r="A15" i="7" s="1"/>
  <c r="A16" i="7" s="1"/>
  <c r="A17" i="7" s="1"/>
  <c r="A18" i="7" s="1"/>
  <c r="A19" i="7" s="1"/>
  <c r="A20" i="7" s="1"/>
  <c r="A21" i="7" s="1"/>
  <c r="A22" i="7" s="1"/>
  <c r="A23" i="7" s="1"/>
  <c r="A24" i="7" s="1"/>
  <c r="A25" i="7" s="1"/>
  <c r="A26" i="7" s="1"/>
  <c r="A27" i="7" s="1"/>
  <c r="A28" i="7" s="1"/>
  <c r="A29" i="7" s="1"/>
  <c r="A30" i="7" s="1"/>
  <c r="A31" i="7" s="1"/>
  <c r="B35" i="6"/>
  <c r="F73" i="6" l="1"/>
  <c r="F11" i="6" s="1"/>
  <c r="H72" i="9"/>
  <c r="H73" i="9" s="1"/>
  <c r="H11" i="9" s="1"/>
  <c r="G73" i="9"/>
  <c r="G11" i="9" s="1"/>
  <c r="M73" i="9"/>
  <c r="M11" i="9" s="1"/>
  <c r="O72" i="9"/>
  <c r="N9" i="9"/>
  <c r="K68" i="9"/>
  <c r="N68" i="9" l="1"/>
  <c r="Q9" i="9"/>
  <c r="Q68" i="9" s="1"/>
  <c r="O73" i="9"/>
  <c r="O11" i="9" s="1"/>
  <c r="P72" i="9"/>
  <c r="P73" i="9" s="1"/>
  <c r="P11" i="9" s="1"/>
  <c r="C7" i="7" l="1"/>
  <c r="B6" i="7"/>
  <c r="B5" i="7"/>
  <c r="H73" i="6" l="1"/>
  <c r="H11" i="6" s="1"/>
  <c r="B40" i="6" l="1"/>
  <c r="B38" i="6"/>
  <c r="B34" i="6"/>
  <c r="B32" i="6"/>
  <c r="B30" i="6"/>
  <c r="B28" i="6"/>
  <c r="I73" i="6" l="1"/>
  <c r="I11" i="6" s="1"/>
</calcChain>
</file>

<file path=xl/sharedStrings.xml><?xml version="1.0" encoding="utf-8"?>
<sst xmlns="http://schemas.openxmlformats.org/spreadsheetml/2006/main" count="222" uniqueCount="89">
  <si>
    <t>Código: GCO-GCI-F107
Versión: 02
Vigencia: 23 de diciembre de 2021
Caso HOLA: 209033</t>
  </si>
  <si>
    <t>CONCEPTO</t>
  </si>
  <si>
    <t xml:space="preserve">PRESENTACIÓN DE RUP VIGENTE </t>
  </si>
  <si>
    <t>INFORMACION TOMADA DEL RUP VIGENTE</t>
  </si>
  <si>
    <t>ACTIVO CORRIENTE</t>
  </si>
  <si>
    <t>PASIVO CORRIENTE</t>
  </si>
  <si>
    <t>ACTIVO TOTAL</t>
  </si>
  <si>
    <t>PASIVO TOTAL</t>
  </si>
  <si>
    <t xml:space="preserve">PATRIMONIO </t>
  </si>
  <si>
    <t>Activo total-Pasivo total-Patrimonio</t>
  </si>
  <si>
    <t>UTILIDAD OPERACIONAL</t>
  </si>
  <si>
    <t>GASTOS DE INTERESES</t>
  </si>
  <si>
    <r>
      <t xml:space="preserve">Rentabilidad del Patrimonio = </t>
    </r>
    <r>
      <rPr>
        <sz val="12"/>
        <rFont val="Garamond"/>
        <family val="1"/>
      </rPr>
      <t>Utilidad Operacional / Patrimonio</t>
    </r>
  </si>
  <si>
    <r>
      <t xml:space="preserve">Rentabilidad del Activo = </t>
    </r>
    <r>
      <rPr>
        <sz val="12"/>
        <rFont val="Garamond"/>
        <family val="1"/>
      </rPr>
      <t xml:space="preserve">Utilidad Operacional / Activo Total </t>
    </r>
  </si>
  <si>
    <t>VALOR DEL PRESUPUESTO OFICIAL</t>
  </si>
  <si>
    <t>CRITERIO DE VERIFICACIÓN FINANCIERA</t>
  </si>
  <si>
    <t>HÁBIL</t>
  </si>
  <si>
    <t>Activo corriente / Pasivo corriente</t>
  </si>
  <si>
    <t>(Pasivo total / Activo total)*100</t>
  </si>
  <si>
    <t>RC= (Utilidad Operacional) / (Gastos de Intereses)</t>
  </si>
  <si>
    <t>CRITERIO DE VERIFICACIÓN CAPACIDAD ORGANIZACIONAL</t>
  </si>
  <si>
    <r>
      <t>RP</t>
    </r>
    <r>
      <rPr>
        <b/>
        <sz val="12"/>
        <rFont val="Garamond"/>
        <family val="1"/>
      </rPr>
      <t xml:space="preserve">  </t>
    </r>
    <r>
      <rPr>
        <sz val="12"/>
        <rFont val="Garamond"/>
        <family val="1"/>
      </rPr>
      <t xml:space="preserve">= (Utilidad Operacional / Patrimonio)    </t>
    </r>
  </si>
  <si>
    <t xml:space="preserve">RA   = (Utilidad Operacional / Activo Total) </t>
  </si>
  <si>
    <t>CUMPLIMIENTO REQUISITOS HABLITANTES</t>
  </si>
  <si>
    <t>NO HÁBIL</t>
  </si>
  <si>
    <t>Datos para validación financiera</t>
  </si>
  <si>
    <t>Verificaciones efectuadas por el(los) miembro(s) del Comité Evaluador:</t>
  </si>
  <si>
    <t>Fecha de expedición RUP:</t>
  </si>
  <si>
    <t>Fecha de última renovación en el registro de los proponentes:</t>
  </si>
  <si>
    <t>Fecha de cierre del proceso:</t>
  </si>
  <si>
    <t>Fecha de elaboración:</t>
  </si>
  <si>
    <t>Días (calend.) transcurridos entre exped. RUP y cierre del proceso:</t>
  </si>
  <si>
    <t>Comité Evaluador Financiero</t>
  </si>
  <si>
    <t>Profesional Área de Contratación - FDL Suba</t>
  </si>
  <si>
    <t>VERIFICACIÓN FINANCIERA Y CAPACIDAD ORGANIZACIONAL</t>
  </si>
  <si>
    <t>Fecha de elaboración (preliminar):</t>
  </si>
  <si>
    <t>Fecha de verificación defiitiva:</t>
  </si>
  <si>
    <t>Alcaldía de Bogotá D.C.</t>
  </si>
  <si>
    <t>Secretaría Distrital de Gobierno</t>
  </si>
  <si>
    <t>Alcaldía Local de Suba</t>
  </si>
  <si>
    <t>Presupuesto Oficial del Proceso</t>
  </si>
  <si>
    <t>Fecha corte Información Financiera</t>
  </si>
  <si>
    <t>Fecha cierre del proceso de selección</t>
  </si>
  <si>
    <t>RESULTADO FINANCIERO</t>
  </si>
  <si>
    <t>OBERVACIONES</t>
  </si>
  <si>
    <t>NOMBRE DEL PROPONENTE</t>
  </si>
  <si>
    <t xml:space="preserve">Índice de liquidez </t>
  </si>
  <si>
    <t xml:space="preserve">Índice de endeudamiento </t>
  </si>
  <si>
    <t>Razón de Cobertura de intereses</t>
  </si>
  <si>
    <t>Capital de trabajo</t>
  </si>
  <si>
    <t xml:space="preserve">Rentabilidad del patrimonio </t>
  </si>
  <si>
    <t>Rentabilidad del activo</t>
  </si>
  <si>
    <t xml:space="preserve">* Se realiza la Evaluación Financiera y Organizacional de acuerdo a lo establecido con el pliego de condiciones definitivo del proceso; la evaluación es puesta a disposición de la Oficina de Contratación y Despacho para que se continúe con el proceso de evaluación. </t>
  </si>
  <si>
    <t>VIGENTE; EN FIRME Y 30 DÍAS ANTERIORES</t>
  </si>
  <si>
    <t>VERIFICACIóN DE LOS INDICADORES</t>
  </si>
  <si>
    <t>RUP</t>
  </si>
  <si>
    <t>BALANCE GENERAL CON CORTE A 31 DE DICIEMBRE DEL AÑO: 2020, 2021 o 2022</t>
  </si>
  <si>
    <t>MiPyME</t>
  </si>
  <si>
    <t>CLASIFICACIÓN POR TAMAÑO DE LA EMPRESA:</t>
  </si>
  <si>
    <t>HABILITADO</t>
  </si>
  <si>
    <t>CUMPLE</t>
  </si>
  <si>
    <t>VIGENTE</t>
  </si>
  <si>
    <r>
      <rPr>
        <b/>
        <sz val="12"/>
        <rFont val="Garamond"/>
        <family val="1"/>
      </rPr>
      <t>NOTA</t>
    </r>
    <r>
      <rPr>
        <sz val="12"/>
        <rFont val="Garamond"/>
        <family val="1"/>
      </rPr>
      <t>: Una vez verificada la Información Financiera presentada por cada uno de los proponentes, se informa que las sociedades arriba descritas, que cumplen con lo solicitado en los pliegos de condiciones definitivos en cuanto a   los Indicadores Financieros requeridos, se encuentran HABILITADAS.</t>
    </r>
  </si>
  <si>
    <t>A</t>
  </si>
  <si>
    <t>B</t>
  </si>
  <si>
    <t>31-DIC.-2022 RUP</t>
  </si>
  <si>
    <t>Estado matrícula en Registro Único Empresarial y Social (RUES), consultado en misma fecha de elaboración:</t>
  </si>
  <si>
    <t>Gran Empresa</t>
  </si>
  <si>
    <t>LICITACIÓN PÚBLICA
FDLS-LP-006-2024</t>
  </si>
  <si>
    <t>NOTA: De acuerdo a lo establecido en el pliego definitivo de condiciones del proceso FDLS-LP-006-2024, la Capacidad Financiera (CF) y la Capacidad Organizacional (CO) serán calculadas en consideración a la información financiera actualizada del mejor año fiscal entre 2020 y 20222, que se refleje en firme reportada en el RUP, lo anterior conforme a lo dispuesto en el Decreto 1041 de 2022. Los Proponentes obligados a estar inscritos en el Registro Único de Proponentes (RUP), deberán aportar el certificado con fecha de expedición no mayor a treinta (30) días calendario anteriores a la fecha de cierre del Proceso de Contratación.</t>
  </si>
  <si>
    <t>OBJETO: REPARACIONES LOCATIVAS Y/O MANTENIMIENTO PARA SALONES COMUNALES DE LAS JUNTAS DE ACCIÓN COMUNAL DE LA LOCALIDAD DE SUBA, A PRECIOS UNITARIOS FIJOS Y A MONTO AGOTABLE</t>
  </si>
  <si>
    <t>Nombre del evaluador</t>
  </si>
  <si>
    <r>
      <t xml:space="preserve">CERTIFICA:
CLASIFICACION POR TAMAÑO DE LA EMPRESA
QUE EL INSCRITO SE CLASIFICO COMO:
</t>
    </r>
    <r>
      <rPr>
        <sz val="11"/>
        <color rgb="FFFF0000"/>
        <rFont val="Garamond"/>
        <family val="1"/>
      </rPr>
      <t>GRAN EMPRESA</t>
    </r>
  </si>
  <si>
    <r>
      <t xml:space="preserve">CERTIFICA:
CLASIFICACION POR TAMAÑO DE LA EMPRESA
QUE EL INSCRITO SE CLASIFICO COMO:
</t>
    </r>
    <r>
      <rPr>
        <sz val="11"/>
        <color rgb="FFFF0000"/>
        <rFont val="Garamond"/>
        <family val="1"/>
      </rPr>
      <t>MEDIANA EMPRESA</t>
    </r>
  </si>
  <si>
    <r>
      <t xml:space="preserve">CERTIFICA:
CLASIFICACION POR TAMAÑO DE LA EMPRESA
QUE EL INSCRITO SE CLASIFICO COMO:
</t>
    </r>
    <r>
      <rPr>
        <sz val="11"/>
        <color rgb="FFFF0000"/>
        <rFont val="Garamond"/>
        <family val="1"/>
      </rPr>
      <t>PEQUEÑA EMPRESA</t>
    </r>
  </si>
  <si>
    <r>
      <t xml:space="preserve">CERTIFICA:
CLASIFICACION POR TAMAÑO DE LA EMPRESA
QUE EL INSCRITO SE CLASIFICO COMO:
</t>
    </r>
    <r>
      <rPr>
        <sz val="11"/>
        <color rgb="FFFF0000"/>
        <rFont val="Garamond"/>
        <family val="1"/>
      </rPr>
      <t>MICROEMPRESA</t>
    </r>
  </si>
  <si>
    <t>UNION TEMPORAL y/o CONSORCIO</t>
  </si>
  <si>
    <t>Jonatan Ovalle Diaz</t>
  </si>
  <si>
    <t>MENOR CUANTIA
FDLS-SAMC-009-2024</t>
  </si>
  <si>
    <t>OBJETO: CONTRATAR LAS OBRAS DE DEMOLICIÓN ORDENADAS EN LOS PROCESOS ADMINISTRATIVOS Y/O POLICIVOS EMITIDOS POR AUTORIDAD LOCAL O POR ORDEN JUDICIAL, ASÍ COMO LOS IMPARTIDOS EN LOS OPERATIVOS POR EL ALCALDE LOCAL</t>
  </si>
  <si>
    <t>MB CONSTRUCCIONES Y DISEÑOS SAS</t>
  </si>
  <si>
    <t>GAYRA CONSTRUCCIONES SAS</t>
  </si>
  <si>
    <r>
      <t xml:space="preserve">CERTIFICA:
CLASIFICACION POR TAMAÑO DE LA EMPRESA
QUE EL INSCRITO SE CLASIFICO COMO:
</t>
    </r>
    <r>
      <rPr>
        <sz val="11"/>
        <color rgb="FFFF0000"/>
        <rFont val="Garamond"/>
        <family val="1"/>
      </rPr>
      <t>MICRO EMPRESA</t>
    </r>
  </si>
  <si>
    <t>AVANXA SOLUCIONES INTEGRALES S.A.S NIT:901330763-5</t>
  </si>
  <si>
    <t>RAELJA INGENIERIA S.A.S. NIT:813003916-4</t>
  </si>
  <si>
    <t>CONSORCIO LA PLATA</t>
  </si>
  <si>
    <t>G&amp;V ASOCIADOS SAS</t>
  </si>
  <si>
    <t>INFRAESTRUCTURA INTEGRAL SAS</t>
  </si>
  <si>
    <t>NOTA: De acuerdo a lo establecido en el pliego definitivo de condiciones del proceso FDLS-SAMC-009-2024, la Capacidad Financiera (CF) y la Capacidad Organizacional (CO) serán calculadas en consideración a la información financiera actualizada del mejor año fiscal entre 2020 y 20222, que se refleje en firme reportada en el RUP, lo anterior conforme a lo dispuesto en el Decreto 1041 de 2022. Los Proponentes obligados a estar inscritos en el Registro Único de Proponentes (RUP), deberán aportar el certificado con fecha de expedición no mayor a treinta (30) días calendario anteriores a la fecha de cierre del Proceso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</si>
</sst>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 #,##0;[Red]\-&quot;$&quot;\ #,##0"/>
    <numFmt numFmtId="41" formatCode="_-* #,##0_-;\-* #,##0_-;_-* &quot;-&quot;_-;_-@_-"/>
    <numFmt numFmtId="43" formatCode="_-* #,##0.00_-;\-* #,##0.00_-;_-* &quot;-&quot;??_-;_-@_-"/>
    <numFmt numFmtId="164" formatCode="0.0"/>
    <numFmt numFmtId="165" formatCode="[$-C0A]dd\-mmm\-yy;@"/>
    <numFmt numFmtId="166" formatCode="##\ &quot;días&quot;"/>
    <numFmt numFmtId="167" formatCode="[$-F800]dddd\,\ mmmm\ dd\,\ yyyy"/>
    <numFmt numFmtId="168" formatCode="0\ &quot;días&quot;"/>
    <numFmt numFmtId="169" formatCode="&quot;$&quot;\ #,##0"/>
    <numFmt numFmtId="170" formatCode="0\ &quot;meses&quot;"/>
  </numFmts>
  <fonts count="2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name val="Garamond"/>
      <family val="1"/>
    </font>
    <font>
      <sz val="11"/>
      <name val="Garamond"/>
      <family val="1"/>
    </font>
    <font>
      <b/>
      <sz val="11"/>
      <color rgb="FFFF0000"/>
      <name val="Garamond"/>
      <family val="1"/>
    </font>
    <font>
      <b/>
      <sz val="20"/>
      <name val="Garamond"/>
      <family val="1"/>
    </font>
    <font>
      <sz val="12"/>
      <name val="Garamond"/>
      <family val="1"/>
    </font>
    <font>
      <b/>
      <sz val="12"/>
      <name val="Garamond"/>
      <family val="1"/>
    </font>
    <font>
      <b/>
      <sz val="12"/>
      <color theme="1"/>
      <name val="Garamond"/>
      <family val="1"/>
    </font>
    <font>
      <sz val="12"/>
      <color theme="1"/>
      <name val="Garamond"/>
      <family val="1"/>
    </font>
    <font>
      <b/>
      <sz val="12"/>
      <color theme="0"/>
      <name val="Garamond"/>
      <family val="1"/>
    </font>
    <font>
      <i/>
      <sz val="11"/>
      <name val="Garamond"/>
      <family val="1"/>
    </font>
    <font>
      <b/>
      <sz val="11"/>
      <color theme="1"/>
      <name val="Calibri"/>
      <family val="2"/>
      <scheme val="minor"/>
    </font>
    <font>
      <sz val="10"/>
      <color theme="1"/>
      <name val="Tahoma"/>
      <family val="2"/>
    </font>
    <font>
      <b/>
      <sz val="10"/>
      <color theme="1"/>
      <name val="Tahoma"/>
      <family val="2"/>
    </font>
    <font>
      <sz val="10"/>
      <color indexed="8"/>
      <name val="Tahoma"/>
      <family val="2"/>
    </font>
    <font>
      <sz val="9"/>
      <name val="Tahoma"/>
      <family val="2"/>
    </font>
    <font>
      <b/>
      <sz val="11"/>
      <color theme="1"/>
      <name val="Tahoma"/>
      <family val="2"/>
    </font>
    <font>
      <b/>
      <sz val="12"/>
      <color theme="1"/>
      <name val="Tahoma"/>
      <family val="2"/>
    </font>
    <font>
      <sz val="11"/>
      <color theme="0"/>
      <name val="Garamond"/>
      <family val="1"/>
    </font>
    <font>
      <sz val="11"/>
      <color theme="1"/>
      <name val="Garamond"/>
      <family val="1"/>
    </font>
    <font>
      <sz val="11"/>
      <color rgb="FFFF0000"/>
      <name val="Garamond"/>
      <family val="1"/>
    </font>
  </fonts>
  <fills count="9">
    <fill>
      <patternFill patternType="none"/>
    </fill>
    <fill>
      <patternFill patternType="gray125"/>
    </fill>
    <fill>
      <patternFill patternType="solid">
        <fgColor theme="8"/>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1"/>
        <bgColor indexed="64"/>
      </patternFill>
    </fill>
    <fill>
      <patternFill patternType="solid">
        <fgColor theme="6" tint="0.59999389629810485"/>
        <bgColor indexed="64"/>
      </patternFill>
    </fill>
    <fill>
      <patternFill patternType="solid">
        <fgColor theme="0"/>
        <bgColor indexed="64"/>
      </patternFill>
    </fill>
    <fill>
      <patternFill patternType="solid">
        <fgColor rgb="FFFFFF00"/>
        <bgColor indexed="64"/>
      </patternFill>
    </fill>
  </fills>
  <borders count="31">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
      <left/>
      <right style="medium">
        <color auto="1"/>
      </right>
      <top/>
      <bottom/>
      <diagonal/>
    </border>
    <border>
      <left style="medium">
        <color auto="1"/>
      </left>
      <right/>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top style="medium">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auto="1"/>
      </right>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thin">
        <color auto="1"/>
      </bottom>
      <diagonal/>
    </border>
    <border>
      <left/>
      <right style="medium">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indexed="64"/>
      </right>
      <top/>
      <bottom style="thin">
        <color indexed="64"/>
      </bottom>
      <diagonal/>
    </border>
  </borders>
  <cellStyleXfs count="5">
    <xf numFmtId="0" fontId="0" fillId="0" borderId="0"/>
    <xf numFmtId="9" fontId="7" fillId="0" borderId="0" applyFont="0" applyFill="0" applyBorder="0" applyAlignment="0" applyProtection="0"/>
    <xf numFmtId="43" fontId="7" fillId="0" borderId="0" applyFont="0" applyFill="0" applyBorder="0" applyAlignment="0" applyProtection="0"/>
    <xf numFmtId="0" fontId="7" fillId="0" borderId="0"/>
    <xf numFmtId="0" fontId="6" fillId="0" borderId="0"/>
  </cellStyleXfs>
  <cellXfs count="264">
    <xf numFmtId="0" fontId="0" fillId="0" borderId="0" xfId="0"/>
    <xf numFmtId="0" fontId="9" fillId="0" borderId="0" xfId="0" applyFont="1"/>
    <xf numFmtId="0" fontId="8" fillId="0" borderId="0" xfId="0" applyFont="1" applyAlignment="1">
      <alignment horizontal="center" vertical="center" wrapText="1"/>
    </xf>
    <xf numFmtId="0" fontId="9" fillId="0" borderId="0" xfId="0" applyFont="1" applyAlignment="1">
      <alignment vertical="center"/>
    </xf>
    <xf numFmtId="41" fontId="9" fillId="0" borderId="0" xfId="0" applyNumberFormat="1" applyFont="1" applyAlignment="1">
      <alignment vertical="center"/>
    </xf>
    <xf numFmtId="0" fontId="8" fillId="0" borderId="0" xfId="0" applyFont="1" applyAlignment="1">
      <alignment vertical="center" wrapText="1"/>
    </xf>
    <xf numFmtId="0" fontId="8" fillId="0" borderId="0" xfId="0" applyFont="1" applyAlignment="1">
      <alignment vertical="top" wrapText="1"/>
    </xf>
    <xf numFmtId="0" fontId="10" fillId="0" borderId="0" xfId="0" applyFont="1"/>
    <xf numFmtId="0" fontId="13" fillId="2" borderId="1" xfId="0" applyFont="1" applyFill="1" applyBorder="1" applyAlignment="1">
      <alignment horizontal="center" vertical="center" wrapText="1"/>
    </xf>
    <xf numFmtId="0" fontId="13" fillId="0" borderId="1" xfId="0" applyFont="1" applyBorder="1" applyAlignment="1">
      <alignment horizontal="center" vertical="center"/>
    </xf>
    <xf numFmtId="9" fontId="13" fillId="0" borderId="1" xfId="0" applyNumberFormat="1" applyFont="1" applyBorder="1" applyAlignment="1">
      <alignment horizontal="center" vertical="center" wrapText="1"/>
    </xf>
    <xf numFmtId="0" fontId="13" fillId="3" borderId="5" xfId="0" applyFont="1" applyFill="1" applyBorder="1" applyAlignment="1">
      <alignment horizontal="left" vertical="center" wrapText="1"/>
    </xf>
    <xf numFmtId="0" fontId="13" fillId="5" borderId="5" xfId="0" applyFont="1" applyFill="1" applyBorder="1" applyAlignment="1">
      <alignment horizontal="center" vertical="center"/>
    </xf>
    <xf numFmtId="0" fontId="13" fillId="5" borderId="1" xfId="0" applyFont="1" applyFill="1" applyBorder="1" applyAlignment="1">
      <alignment horizontal="center" vertical="center"/>
    </xf>
    <xf numFmtId="4" fontId="14" fillId="0" borderId="1" xfId="0" applyNumberFormat="1" applyFont="1" applyBorder="1" applyAlignment="1">
      <alignment horizontal="center" vertical="center"/>
    </xf>
    <xf numFmtId="4" fontId="15" fillId="0" borderId="1" xfId="0" applyNumberFormat="1" applyFont="1" applyBorder="1" applyAlignment="1">
      <alignment horizontal="center" vertical="center"/>
    </xf>
    <xf numFmtId="4" fontId="13" fillId="0" borderId="1" xfId="0" applyNumberFormat="1" applyFont="1" applyBorder="1" applyAlignment="1">
      <alignment horizontal="center" vertical="center"/>
    </xf>
    <xf numFmtId="10" fontId="12" fillId="0" borderId="1" xfId="1" applyNumberFormat="1" applyFont="1" applyFill="1" applyBorder="1" applyAlignment="1">
      <alignment horizontal="center" vertical="center"/>
    </xf>
    <xf numFmtId="0" fontId="13" fillId="0" borderId="5" xfId="0" applyFont="1" applyBorder="1" applyAlignment="1">
      <alignment horizontal="center" vertical="center"/>
    </xf>
    <xf numFmtId="9" fontId="12" fillId="0" borderId="1" xfId="1" applyFont="1" applyFill="1" applyBorder="1" applyAlignment="1">
      <alignment horizontal="center" vertical="center"/>
    </xf>
    <xf numFmtId="0" fontId="13" fillId="6" borderId="1" xfId="0" applyFont="1" applyFill="1" applyBorder="1" applyAlignment="1">
      <alignment horizontal="center" vertical="center"/>
    </xf>
    <xf numFmtId="0" fontId="12"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left" vertical="center" wrapText="1"/>
    </xf>
    <xf numFmtId="0" fontId="13" fillId="0" borderId="5" xfId="0" applyFont="1" applyBorder="1" applyAlignment="1">
      <alignment horizontal="left" vertical="center" wrapText="1"/>
    </xf>
    <xf numFmtId="0" fontId="13" fillId="0" borderId="5" xfId="0" applyFont="1" applyBorder="1" applyAlignment="1">
      <alignment horizontal="center" vertical="center" wrapText="1"/>
    </xf>
    <xf numFmtId="0" fontId="13" fillId="0" borderId="1" xfId="0" applyFont="1" applyBorder="1" applyAlignment="1">
      <alignment horizontal="center" vertical="center" wrapText="1"/>
    </xf>
    <xf numFmtId="0" fontId="11" fillId="0" borderId="10" xfId="0" applyFont="1" applyBorder="1" applyAlignment="1">
      <alignment vertical="center" wrapText="1"/>
    </xf>
    <xf numFmtId="0" fontId="11" fillId="0" borderId="2" xfId="0" applyFont="1" applyBorder="1" applyAlignment="1">
      <alignment vertical="center" wrapText="1"/>
    </xf>
    <xf numFmtId="0" fontId="11" fillId="0" borderId="11" xfId="0" applyFont="1" applyBorder="1" applyAlignment="1">
      <alignment vertical="center" wrapText="1"/>
    </xf>
    <xf numFmtId="0" fontId="11" fillId="0" borderId="13" xfId="0" applyFont="1" applyBorder="1" applyAlignment="1">
      <alignment vertical="center" wrapText="1"/>
    </xf>
    <xf numFmtId="0" fontId="11" fillId="0" borderId="7" xfId="0" applyFont="1" applyBorder="1" applyAlignment="1">
      <alignment vertical="center" wrapText="1"/>
    </xf>
    <xf numFmtId="0" fontId="11" fillId="0" borderId="11" xfId="0" applyFont="1" applyBorder="1" applyAlignment="1">
      <alignment horizontal="centerContinuous" vertical="center" wrapText="1" readingOrder="1"/>
    </xf>
    <xf numFmtId="0" fontId="13" fillId="0" borderId="16" xfId="0" applyFont="1" applyBorder="1" applyAlignment="1">
      <alignment horizontal="centerContinuous" vertical="center"/>
    </xf>
    <xf numFmtId="0" fontId="13" fillId="0" borderId="14" xfId="0" applyFont="1" applyBorder="1" applyAlignment="1">
      <alignment horizontal="centerContinuous" vertical="center"/>
    </xf>
    <xf numFmtId="0" fontId="13" fillId="0" borderId="15" xfId="0" applyFont="1" applyBorder="1" applyAlignment="1">
      <alignment horizontal="centerContinuous" vertical="center" wrapText="1"/>
    </xf>
    <xf numFmtId="0" fontId="13" fillId="0" borderId="16" xfId="0" applyFont="1" applyBorder="1" applyAlignment="1">
      <alignment horizontal="centerContinuous" vertical="center" wrapText="1"/>
    </xf>
    <xf numFmtId="0" fontId="13" fillId="0" borderId="14" xfId="0" applyFont="1" applyBorder="1" applyAlignment="1">
      <alignment horizontal="centerContinuous" vertical="center" wrapText="1"/>
    </xf>
    <xf numFmtId="6" fontId="12" fillId="0" borderId="1" xfId="0" applyNumberFormat="1" applyFont="1" applyBorder="1" applyAlignment="1">
      <alignment horizontal="right" vertical="center"/>
    </xf>
    <xf numFmtId="2" fontId="12" fillId="0" borderId="1" xfId="1" applyNumberFormat="1" applyFont="1" applyFill="1" applyBorder="1" applyAlignment="1">
      <alignment horizontal="center" vertical="center"/>
    </xf>
    <xf numFmtId="0" fontId="13" fillId="4" borderId="15" xfId="0" applyFont="1" applyFill="1" applyBorder="1" applyAlignment="1">
      <alignment horizontal="centerContinuous" vertical="center"/>
    </xf>
    <xf numFmtId="0" fontId="13" fillId="4" borderId="16" xfId="0" applyFont="1" applyFill="1" applyBorder="1" applyAlignment="1">
      <alignment horizontal="centerContinuous" vertical="center"/>
    </xf>
    <xf numFmtId="0" fontId="13" fillId="4" borderId="14" xfId="0" applyFont="1" applyFill="1" applyBorder="1" applyAlignment="1">
      <alignment horizontal="centerContinuous"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5" xfId="0" quotePrefix="1" applyFont="1" applyBorder="1" applyAlignment="1">
      <alignment horizontal="left" vertical="center" wrapText="1"/>
    </xf>
    <xf numFmtId="0" fontId="13" fillId="4" borderId="5" xfId="0" applyFont="1" applyFill="1" applyBorder="1" applyAlignment="1">
      <alignment horizontal="centerContinuous" vertical="center"/>
    </xf>
    <xf numFmtId="4" fontId="12" fillId="0" borderId="1" xfId="0" applyNumberFormat="1" applyFont="1" applyBorder="1" applyAlignment="1">
      <alignment horizontal="center" vertical="center"/>
    </xf>
    <xf numFmtId="6" fontId="12" fillId="0" borderId="1" xfId="0" applyNumberFormat="1" applyFont="1" applyBorder="1" applyAlignment="1">
      <alignment vertical="center"/>
    </xf>
    <xf numFmtId="0" fontId="13" fillId="4" borderId="1" xfId="0" applyFont="1" applyFill="1" applyBorder="1" applyAlignment="1">
      <alignment horizontal="centerContinuous" vertical="center"/>
    </xf>
    <xf numFmtId="6" fontId="13" fillId="3" borderId="1" xfId="0" applyNumberFormat="1" applyFont="1" applyFill="1" applyBorder="1" applyAlignment="1">
      <alignment vertical="center"/>
    </xf>
    <xf numFmtId="14" fontId="13" fillId="0" borderId="1" xfId="0" quotePrefix="1" applyNumberFormat="1" applyFont="1" applyBorder="1" applyAlignment="1">
      <alignment horizontal="center" vertical="center" wrapText="1"/>
    </xf>
    <xf numFmtId="2" fontId="9" fillId="0" borderId="1" xfId="0" applyNumberFormat="1" applyFont="1" applyBorder="1" applyAlignment="1">
      <alignment horizontal="center" vertical="center"/>
    </xf>
    <xf numFmtId="9" fontId="9" fillId="0" borderId="1" xfId="0" applyNumberFormat="1" applyFont="1" applyBorder="1" applyAlignment="1">
      <alignment horizontal="center" vertical="center"/>
    </xf>
    <xf numFmtId="164" fontId="9" fillId="0" borderId="1" xfId="0" applyNumberFormat="1" applyFont="1" applyBorder="1" applyAlignment="1">
      <alignment horizontal="center" vertical="center"/>
    </xf>
    <xf numFmtId="6" fontId="9" fillId="0" borderId="1" xfId="0" applyNumberFormat="1" applyFont="1" applyBorder="1" applyAlignment="1">
      <alignment vertical="center"/>
    </xf>
    <xf numFmtId="0" fontId="9" fillId="0" borderId="1" xfId="0" applyFont="1" applyBorder="1" applyAlignment="1">
      <alignment horizontal="center" vertical="center" wrapText="1"/>
    </xf>
    <xf numFmtId="0" fontId="13" fillId="0" borderId="4" xfId="0" applyFont="1" applyBorder="1" applyAlignment="1">
      <alignment horizontal="center" vertical="center" wrapText="1"/>
    </xf>
    <xf numFmtId="0" fontId="12" fillId="0" borderId="4" xfId="0" applyFont="1" applyBorder="1" applyAlignment="1">
      <alignment horizontal="left" vertical="center" indent="2"/>
    </xf>
    <xf numFmtId="0" fontId="8" fillId="0" borderId="17" xfId="0" quotePrefix="1" applyFont="1" applyBorder="1" applyAlignment="1">
      <alignment horizontal="left"/>
    </xf>
    <xf numFmtId="0" fontId="9" fillId="0" borderId="18" xfId="0" applyFont="1" applyBorder="1"/>
    <xf numFmtId="0" fontId="9" fillId="0" borderId="19" xfId="0" applyFont="1" applyBorder="1"/>
    <xf numFmtId="0" fontId="9" fillId="0" borderId="11" xfId="0" applyFont="1" applyBorder="1"/>
    <xf numFmtId="0" fontId="9" fillId="0" borderId="12" xfId="0" applyFont="1" applyBorder="1"/>
    <xf numFmtId="0" fontId="9" fillId="0" borderId="11" xfId="0" applyFont="1" applyBorder="1" applyAlignment="1">
      <alignment horizontal="center"/>
    </xf>
    <xf numFmtId="0" fontId="9" fillId="0" borderId="11" xfId="0" quotePrefix="1" applyFont="1" applyBorder="1" applyAlignment="1">
      <alignment horizontal="left"/>
    </xf>
    <xf numFmtId="167" fontId="13" fillId="0" borderId="4" xfId="0" quotePrefix="1" applyNumberFormat="1" applyFont="1" applyBorder="1" applyAlignment="1">
      <alignment horizontal="right" vertical="center"/>
    </xf>
    <xf numFmtId="167" fontId="13" fillId="0" borderId="4" xfId="0" applyNumberFormat="1" applyFont="1" applyBorder="1" applyAlignment="1">
      <alignment horizontal="right" vertical="center" wrapText="1"/>
    </xf>
    <xf numFmtId="0" fontId="13" fillId="0" borderId="16" xfId="0" applyFont="1" applyBorder="1" applyAlignment="1">
      <alignment horizontal="left" vertical="center"/>
    </xf>
    <xf numFmtId="0" fontId="13" fillId="0" borderId="14" xfId="0" applyFont="1" applyBorder="1" applyAlignment="1">
      <alignment horizontal="left" vertical="center"/>
    </xf>
    <xf numFmtId="0" fontId="9" fillId="0" borderId="12" xfId="0" applyFont="1" applyBorder="1" applyAlignment="1">
      <alignment horizontal="center"/>
    </xf>
    <xf numFmtId="165" fontId="9" fillId="0" borderId="12" xfId="0" applyNumberFormat="1" applyFont="1" applyBorder="1" applyAlignment="1">
      <alignment horizontal="center"/>
    </xf>
    <xf numFmtId="0" fontId="13" fillId="4" borderId="1" xfId="0" quotePrefix="1" applyFont="1" applyFill="1" applyBorder="1" applyAlignment="1">
      <alignment horizontal="center" vertical="center" wrapText="1"/>
    </xf>
    <xf numFmtId="0" fontId="13" fillId="0" borderId="0" xfId="0" applyFont="1" applyAlignment="1">
      <alignment horizontal="center" vertical="center"/>
    </xf>
    <xf numFmtId="0" fontId="12" fillId="0" borderId="0" xfId="0" quotePrefix="1" applyFont="1" applyAlignment="1">
      <alignment horizontal="center" vertical="center"/>
    </xf>
    <xf numFmtId="0" fontId="16" fillId="0" borderId="15" xfId="0" applyFont="1" applyBorder="1" applyAlignment="1">
      <alignment horizontal="center" vertical="center"/>
    </xf>
    <xf numFmtId="166" fontId="9" fillId="0" borderId="12" xfId="0" applyNumberFormat="1" applyFont="1" applyBorder="1" applyAlignment="1">
      <alignment horizontal="center"/>
    </xf>
    <xf numFmtId="0" fontId="12" fillId="0" borderId="5" xfId="0" applyFont="1" applyBorder="1" applyAlignment="1">
      <alignment vertical="center"/>
    </xf>
    <xf numFmtId="168" fontId="17" fillId="0" borderId="11" xfId="0" applyNumberFormat="1" applyFont="1" applyBorder="1" applyAlignment="1">
      <alignment horizontal="center"/>
    </xf>
    <xf numFmtId="0" fontId="13" fillId="0" borderId="4" xfId="0" quotePrefix="1" applyFont="1" applyBorder="1" applyAlignment="1">
      <alignment horizontal="center" vertical="center"/>
    </xf>
    <xf numFmtId="6" fontId="9" fillId="0" borderId="0" xfId="0" applyNumberFormat="1" applyFont="1"/>
    <xf numFmtId="0" fontId="6" fillId="0" borderId="0" xfId="4"/>
    <xf numFmtId="0" fontId="6" fillId="7" borderId="0" xfId="4" applyFill="1"/>
    <xf numFmtId="0" fontId="20" fillId="7" borderId="1" xfId="4" applyFont="1" applyFill="1" applyBorder="1" applyAlignment="1">
      <alignment horizontal="left" wrapText="1"/>
    </xf>
    <xf numFmtId="0" fontId="18" fillId="0" borderId="28" xfId="4" applyFont="1" applyBorder="1" applyAlignment="1">
      <alignment horizontal="center"/>
    </xf>
    <xf numFmtId="0" fontId="20" fillId="0" borderId="1" xfId="4" applyFont="1" applyBorder="1" applyAlignment="1">
      <alignment horizontal="center" vertical="center" wrapText="1"/>
    </xf>
    <xf numFmtId="0" fontId="6" fillId="0" borderId="1" xfId="4" applyBorder="1" applyAlignment="1">
      <alignment horizontal="center" vertical="center"/>
    </xf>
    <xf numFmtId="0" fontId="19" fillId="0" borderId="1" xfId="4" applyFont="1" applyBorder="1" applyAlignment="1">
      <alignment horizontal="center" vertical="center" wrapText="1"/>
    </xf>
    <xf numFmtId="0" fontId="6" fillId="0" borderId="0" xfId="4" applyAlignment="1">
      <alignment horizontal="center"/>
    </xf>
    <xf numFmtId="165" fontId="22" fillId="0" borderId="1" xfId="4" applyNumberFormat="1" applyFont="1" applyBorder="1" applyAlignment="1">
      <alignment horizontal="center" vertical="center"/>
    </xf>
    <xf numFmtId="0" fontId="20" fillId="0" borderId="1" xfId="4" quotePrefix="1" applyFont="1" applyBorder="1" applyAlignment="1">
      <alignment horizontal="center" vertical="center" wrapText="1"/>
    </xf>
    <xf numFmtId="0" fontId="20" fillId="0" borderId="1" xfId="4" applyFont="1" applyBorder="1"/>
    <xf numFmtId="165" fontId="8" fillId="0" borderId="12" xfId="0" applyNumberFormat="1" applyFont="1" applyBorder="1" applyAlignment="1">
      <alignment horizontal="center"/>
    </xf>
    <xf numFmtId="0" fontId="8" fillId="0" borderId="0" xfId="0" quotePrefix="1" applyFont="1" applyAlignment="1">
      <alignment horizontal="center" vertical="center"/>
    </xf>
    <xf numFmtId="170" fontId="9" fillId="0" borderId="0" xfId="0" applyNumberFormat="1" applyFont="1" applyAlignment="1">
      <alignment horizontal="center" vertical="center"/>
    </xf>
    <xf numFmtId="6" fontId="9" fillId="0" borderId="0" xfId="0" applyNumberFormat="1" applyFont="1" applyAlignment="1">
      <alignment vertical="center"/>
    </xf>
    <xf numFmtId="0" fontId="9" fillId="0" borderId="0" xfId="0" quotePrefix="1" applyFont="1" applyAlignment="1">
      <alignment horizontal="left" vertical="center"/>
    </xf>
    <xf numFmtId="41" fontId="9" fillId="0" borderId="0" xfId="0" applyNumberFormat="1" applyFont="1" applyAlignment="1">
      <alignment horizontal="right" vertical="center"/>
    </xf>
    <xf numFmtId="0" fontId="9" fillId="0" borderId="0" xfId="0" applyFont="1" applyAlignment="1">
      <alignment horizontal="right" vertical="center"/>
    </xf>
    <xf numFmtId="0" fontId="13" fillId="0" borderId="14" xfId="0" applyFont="1" applyBorder="1" applyAlignment="1">
      <alignment horizontal="center" vertical="center"/>
    </xf>
    <xf numFmtId="9" fontId="13" fillId="0" borderId="6" xfId="0" applyNumberFormat="1" applyFont="1" applyBorder="1" applyAlignment="1">
      <alignment horizontal="center" vertical="center" wrapText="1"/>
    </xf>
    <xf numFmtId="6" fontId="12" fillId="0" borderId="6" xfId="0" applyNumberFormat="1" applyFont="1" applyBorder="1" applyAlignment="1">
      <alignment horizontal="right" vertical="center"/>
    </xf>
    <xf numFmtId="0" fontId="23" fillId="0" borderId="1" xfId="4" applyFont="1" applyBorder="1" applyAlignment="1">
      <alignment horizontal="center" vertical="center" wrapText="1"/>
    </xf>
    <xf numFmtId="167" fontId="5" fillId="0" borderId="0" xfId="4" quotePrefix="1" applyNumberFormat="1" applyFont="1" applyAlignment="1">
      <alignment horizontal="center"/>
    </xf>
    <xf numFmtId="0" fontId="4" fillId="0" borderId="1" xfId="4" quotePrefix="1" applyFont="1" applyBorder="1" applyAlignment="1">
      <alignment horizontal="left" vertical="center" wrapText="1"/>
    </xf>
    <xf numFmtId="0" fontId="13" fillId="2" borderId="6" xfId="0" applyFont="1" applyFill="1" applyBorder="1" applyAlignment="1">
      <alignment horizontal="center" vertical="center" wrapText="1"/>
    </xf>
    <xf numFmtId="14" fontId="13" fillId="0" borderId="6" xfId="0" quotePrefix="1" applyNumberFormat="1" applyFont="1" applyBorder="1" applyAlignment="1">
      <alignment horizontal="center" vertical="center" wrapText="1"/>
    </xf>
    <xf numFmtId="0" fontId="13" fillId="0" borderId="6" xfId="0" applyFont="1" applyBorder="1" applyAlignment="1">
      <alignment horizontal="center" vertical="center" wrapText="1"/>
    </xf>
    <xf numFmtId="2" fontId="12" fillId="0" borderId="6" xfId="1" applyNumberFormat="1" applyFont="1" applyFill="1" applyBorder="1" applyAlignment="1">
      <alignment horizontal="center" vertical="center"/>
    </xf>
    <xf numFmtId="6" fontId="13" fillId="3" borderId="6" xfId="0" applyNumberFormat="1" applyFont="1" applyFill="1" applyBorder="1" applyAlignment="1">
      <alignment vertical="center"/>
    </xf>
    <xf numFmtId="0" fontId="13" fillId="5" borderId="6" xfId="0" applyFont="1" applyFill="1" applyBorder="1" applyAlignment="1">
      <alignment horizontal="center" vertical="center"/>
    </xf>
    <xf numFmtId="4" fontId="14" fillId="0" borderId="6" xfId="0" applyNumberFormat="1" applyFont="1" applyBorder="1" applyAlignment="1">
      <alignment horizontal="center" vertical="center"/>
    </xf>
    <xf numFmtId="4" fontId="15" fillId="0" borderId="6" xfId="0" applyNumberFormat="1" applyFont="1" applyBorder="1" applyAlignment="1">
      <alignment horizontal="center" vertical="center"/>
    </xf>
    <xf numFmtId="4" fontId="13" fillId="0" borderId="6" xfId="0" applyNumberFormat="1" applyFont="1" applyBorder="1" applyAlignment="1">
      <alignment horizontal="center" vertical="center"/>
    </xf>
    <xf numFmtId="10" fontId="12" fillId="0" borderId="6" xfId="1" applyNumberFormat="1" applyFont="1" applyFill="1" applyBorder="1" applyAlignment="1">
      <alignment horizontal="center" vertical="center"/>
    </xf>
    <xf numFmtId="4" fontId="12" fillId="0" borderId="6" xfId="0" applyNumberFormat="1" applyFont="1" applyBorder="1" applyAlignment="1">
      <alignment horizontal="center" vertical="center"/>
    </xf>
    <xf numFmtId="6" fontId="12" fillId="0" borderId="6" xfId="0" applyNumberFormat="1" applyFont="1" applyBorder="1" applyAlignment="1">
      <alignment vertical="center"/>
    </xf>
    <xf numFmtId="0" fontId="13" fillId="4" borderId="6" xfId="0" applyFont="1" applyFill="1" applyBorder="1" applyAlignment="1">
      <alignment horizontal="centerContinuous" vertical="center"/>
    </xf>
    <xf numFmtId="0" fontId="13" fillId="0" borderId="6" xfId="0" applyFont="1" applyBorder="1" applyAlignment="1">
      <alignment horizontal="center" vertical="center"/>
    </xf>
    <xf numFmtId="9" fontId="12" fillId="0" borderId="6" xfId="1" applyFont="1" applyFill="1" applyBorder="1" applyAlignment="1">
      <alignment horizontal="center" vertical="center"/>
    </xf>
    <xf numFmtId="0" fontId="13" fillId="6" borderId="6" xfId="0" applyFont="1" applyFill="1" applyBorder="1" applyAlignment="1">
      <alignment horizontal="center" vertical="center"/>
    </xf>
    <xf numFmtId="0" fontId="9" fillId="0" borderId="3" xfId="0" applyFont="1" applyBorder="1" applyAlignment="1">
      <alignment vertical="center"/>
    </xf>
    <xf numFmtId="0" fontId="13" fillId="0" borderId="3" xfId="0" applyFont="1" applyBorder="1" applyAlignment="1">
      <alignment horizontal="center" vertical="center"/>
    </xf>
    <xf numFmtId="0" fontId="12" fillId="0" borderId="3" xfId="0" quotePrefix="1" applyFont="1" applyBorder="1" applyAlignment="1">
      <alignment horizontal="center" vertical="center"/>
    </xf>
    <xf numFmtId="167" fontId="13" fillId="0" borderId="3" xfId="0" applyNumberFormat="1" applyFont="1" applyBorder="1" applyAlignment="1">
      <alignment vertical="top"/>
    </xf>
    <xf numFmtId="0" fontId="0" fillId="0" borderId="0" xfId="0" applyAlignment="1">
      <alignment wrapText="1"/>
    </xf>
    <xf numFmtId="0" fontId="3" fillId="0" borderId="1" xfId="4" quotePrefix="1" applyFont="1" applyBorder="1" applyAlignment="1">
      <alignment horizontal="left" vertical="center" wrapText="1"/>
    </xf>
    <xf numFmtId="168" fontId="9" fillId="0" borderId="12" xfId="0" applyNumberFormat="1" applyFont="1" applyBorder="1" applyAlignment="1">
      <alignment horizontal="center"/>
    </xf>
    <xf numFmtId="0" fontId="19" fillId="7" borderId="0" xfId="4" applyFont="1" applyFill="1" applyAlignment="1">
      <alignment vertical="center"/>
    </xf>
    <xf numFmtId="0" fontId="25" fillId="0" borderId="11" xfId="0" quotePrefix="1" applyFont="1" applyBorder="1" applyAlignment="1">
      <alignment horizontal="left" vertical="center" wrapText="1"/>
    </xf>
    <xf numFmtId="0" fontId="26" fillId="0" borderId="12" xfId="0" quotePrefix="1" applyFont="1" applyBorder="1" applyAlignment="1">
      <alignment horizontal="center" vertical="center" wrapText="1"/>
    </xf>
    <xf numFmtId="0" fontId="13" fillId="4" borderId="1" xfId="0" applyFont="1" applyFill="1" applyBorder="1" applyAlignment="1">
      <alignment horizontal="center" vertical="center" wrapText="1"/>
    </xf>
    <xf numFmtId="49" fontId="13" fillId="4" borderId="1" xfId="0" quotePrefix="1" applyNumberFormat="1" applyFont="1" applyFill="1" applyBorder="1" applyAlignment="1">
      <alignment horizontal="center" vertical="center" wrapText="1"/>
    </xf>
    <xf numFmtId="0" fontId="13" fillId="4" borderId="1" xfId="0" applyFont="1" applyFill="1" applyBorder="1" applyAlignment="1">
      <alignment horizontal="center" vertical="center"/>
    </xf>
    <xf numFmtId="10" fontId="13" fillId="4" borderId="1" xfId="0" quotePrefix="1" applyNumberFormat="1" applyFont="1" applyFill="1" applyBorder="1" applyAlignment="1">
      <alignment horizontal="center" vertical="center"/>
    </xf>
    <xf numFmtId="10" fontId="13" fillId="4" borderId="1" xfId="0" applyNumberFormat="1" applyFont="1" applyFill="1" applyBorder="1" applyAlignment="1">
      <alignment horizontal="center" vertical="center"/>
    </xf>
    <xf numFmtId="6" fontId="12" fillId="4" borderId="1" xfId="0" applyNumberFormat="1" applyFont="1" applyFill="1" applyBorder="1" applyAlignment="1">
      <alignment horizontal="right" vertical="center"/>
    </xf>
    <xf numFmtId="2" fontId="12" fillId="4" borderId="1" xfId="1" applyNumberFormat="1" applyFont="1" applyFill="1" applyBorder="1" applyAlignment="1">
      <alignment horizontal="center" vertical="center"/>
    </xf>
    <xf numFmtId="0" fontId="13" fillId="4" borderId="27" xfId="0" quotePrefix="1" applyFont="1" applyFill="1" applyBorder="1" applyAlignment="1">
      <alignment horizontal="center" vertical="center" wrapText="1"/>
    </xf>
    <xf numFmtId="0" fontId="13" fillId="5" borderId="27" xfId="0" applyFont="1" applyFill="1" applyBorder="1" applyAlignment="1">
      <alignment horizontal="center" vertical="center"/>
    </xf>
    <xf numFmtId="0" fontId="13" fillId="4" borderId="27" xfId="0" applyFont="1" applyFill="1" applyBorder="1" applyAlignment="1">
      <alignment horizontal="centerContinuous" vertical="center"/>
    </xf>
    <xf numFmtId="4" fontId="14" fillId="4" borderId="27" xfId="0" applyNumberFormat="1" applyFont="1" applyFill="1" applyBorder="1" applyAlignment="1">
      <alignment horizontal="center" vertical="center"/>
    </xf>
    <xf numFmtId="4" fontId="15" fillId="4" borderId="27" xfId="0" applyNumberFormat="1" applyFont="1" applyFill="1" applyBorder="1" applyAlignment="1">
      <alignment horizontal="center" vertical="center"/>
    </xf>
    <xf numFmtId="4" fontId="13" fillId="4" borderId="27" xfId="0" applyNumberFormat="1" applyFont="1" applyFill="1" applyBorder="1" applyAlignment="1">
      <alignment horizontal="center" vertical="center"/>
    </xf>
    <xf numFmtId="10" fontId="12" fillId="4" borderId="27" xfId="1" applyNumberFormat="1" applyFont="1" applyFill="1" applyBorder="1" applyAlignment="1">
      <alignment horizontal="center" vertical="center"/>
    </xf>
    <xf numFmtId="4" fontId="12" fillId="4" borderId="27" xfId="0" applyNumberFormat="1" applyFont="1" applyFill="1" applyBorder="1" applyAlignment="1">
      <alignment horizontal="center" vertical="center"/>
    </xf>
    <xf numFmtId="6" fontId="12" fillId="4" borderId="27" xfId="0" applyNumberFormat="1" applyFont="1" applyFill="1" applyBorder="1" applyAlignment="1">
      <alignment vertical="center"/>
    </xf>
    <xf numFmtId="6" fontId="12" fillId="4" borderId="27" xfId="0" applyNumberFormat="1" applyFont="1" applyFill="1" applyBorder="1" applyAlignment="1">
      <alignment horizontal="right" vertical="center"/>
    </xf>
    <xf numFmtId="6" fontId="13" fillId="4" borderId="27" xfId="0" applyNumberFormat="1" applyFont="1" applyFill="1" applyBorder="1" applyAlignment="1">
      <alignment vertical="center"/>
    </xf>
    <xf numFmtId="0" fontId="13" fillId="0" borderId="1" xfId="0" quotePrefix="1" applyFont="1" applyBorder="1" applyAlignment="1">
      <alignment horizontal="center" vertical="center" wrapText="1"/>
    </xf>
    <xf numFmtId="0" fontId="13" fillId="0" borderId="6" xfId="0" quotePrefix="1" applyFont="1" applyBorder="1" applyAlignment="1">
      <alignment horizontal="center" vertical="center" wrapText="1"/>
    </xf>
    <xf numFmtId="0" fontId="13" fillId="4" borderId="27" xfId="0" applyFont="1" applyFill="1" applyBorder="1" applyAlignment="1">
      <alignment horizontal="center" vertical="center"/>
    </xf>
    <xf numFmtId="9" fontId="12" fillId="4" borderId="27" xfId="1" applyFont="1" applyFill="1" applyBorder="1" applyAlignment="1">
      <alignment horizontal="center" vertical="center"/>
    </xf>
    <xf numFmtId="0" fontId="13" fillId="0" borderId="27" xfId="0" applyFont="1" applyBorder="1" applyAlignment="1">
      <alignment horizontal="center" vertical="center"/>
    </xf>
    <xf numFmtId="0" fontId="11" fillId="0" borderId="0" xfId="0" applyFont="1" applyAlignment="1">
      <alignment vertical="center" wrapText="1"/>
    </xf>
    <xf numFmtId="0" fontId="11" fillId="0" borderId="0" xfId="0" applyFont="1" applyAlignment="1">
      <alignment horizontal="centerContinuous" vertical="center" wrapText="1" readingOrder="1"/>
    </xf>
    <xf numFmtId="0" fontId="12" fillId="0" borderId="0" xfId="0" applyFont="1" applyAlignment="1">
      <alignment horizontal="center" vertical="center" wrapText="1"/>
    </xf>
    <xf numFmtId="167" fontId="13" fillId="0" borderId="0" xfId="0" applyNumberFormat="1" applyFont="1" applyAlignment="1">
      <alignment vertical="top"/>
    </xf>
    <xf numFmtId="0" fontId="13" fillId="6" borderId="27" xfId="0" applyFont="1" applyFill="1" applyBorder="1" applyAlignment="1">
      <alignment horizontal="center" vertical="center"/>
    </xf>
    <xf numFmtId="0" fontId="13" fillId="6" borderId="28" xfId="0" applyFont="1" applyFill="1" applyBorder="1" applyAlignment="1">
      <alignment horizontal="center" vertical="center"/>
    </xf>
    <xf numFmtId="6" fontId="12" fillId="4" borderId="29" xfId="0" applyNumberFormat="1" applyFont="1" applyFill="1" applyBorder="1" applyAlignment="1">
      <alignment horizontal="right" vertical="center"/>
    </xf>
    <xf numFmtId="0" fontId="13" fillId="0" borderId="7" xfId="0" applyFont="1" applyBorder="1" applyAlignment="1">
      <alignment horizontal="center" vertical="center"/>
    </xf>
    <xf numFmtId="0" fontId="13" fillId="4" borderId="28" xfId="0" applyFont="1" applyFill="1" applyBorder="1" applyAlignment="1">
      <alignment horizontal="center" vertical="center"/>
    </xf>
    <xf numFmtId="165" fontId="8" fillId="0" borderId="0" xfId="0" applyNumberFormat="1" applyFont="1" applyAlignment="1">
      <alignment horizontal="center"/>
    </xf>
    <xf numFmtId="165" fontId="8" fillId="0" borderId="0" xfId="0" applyNumberFormat="1" applyFont="1" applyAlignment="1">
      <alignment horizontal="center" vertical="center"/>
    </xf>
    <xf numFmtId="0" fontId="9" fillId="0" borderId="0" xfId="0" applyFont="1" applyAlignment="1">
      <alignment horizontal="center"/>
    </xf>
    <xf numFmtId="0" fontId="9" fillId="0" borderId="0" xfId="0" applyFont="1" applyAlignment="1">
      <alignment horizontal="center" vertical="center"/>
    </xf>
    <xf numFmtId="165" fontId="9" fillId="0" borderId="0" xfId="0" applyNumberFormat="1" applyFont="1" applyAlignment="1">
      <alignment horizontal="center"/>
    </xf>
    <xf numFmtId="168" fontId="9" fillId="0" borderId="0" xfId="0" applyNumberFormat="1" applyFont="1" applyAlignment="1">
      <alignment horizontal="center"/>
    </xf>
    <xf numFmtId="166" fontId="9" fillId="0" borderId="0" xfId="0" applyNumberFormat="1" applyFont="1" applyAlignment="1">
      <alignment horizontal="center"/>
    </xf>
    <xf numFmtId="0" fontId="26" fillId="0" borderId="0" xfId="0" quotePrefix="1" applyFont="1" applyAlignment="1">
      <alignment horizontal="center" vertical="center" wrapText="1"/>
    </xf>
    <xf numFmtId="0" fontId="9" fillId="0" borderId="13" xfId="0" quotePrefix="1" applyFont="1" applyBorder="1" applyAlignment="1">
      <alignment horizontal="left" vertical="center" wrapText="1"/>
    </xf>
    <xf numFmtId="0" fontId="9" fillId="0" borderId="7" xfId="0" applyFont="1" applyBorder="1" applyAlignment="1">
      <alignment vertical="center" wrapText="1"/>
    </xf>
    <xf numFmtId="0" fontId="9" fillId="0" borderId="30" xfId="0" applyFont="1" applyBorder="1" applyAlignment="1">
      <alignment vertical="center" wrapText="1"/>
    </xf>
    <xf numFmtId="0" fontId="2" fillId="0" borderId="1" xfId="4" quotePrefix="1" applyFont="1" applyBorder="1" applyAlignment="1">
      <alignment horizontal="justify" vertical="center" wrapText="1"/>
    </xf>
    <xf numFmtId="0" fontId="26" fillId="8" borderId="0" xfId="0" quotePrefix="1" applyFont="1" applyFill="1" applyAlignment="1">
      <alignment horizontal="center" vertical="center" wrapText="1"/>
    </xf>
    <xf numFmtId="0" fontId="26" fillId="8" borderId="12" xfId="0" quotePrefix="1" applyFont="1" applyFill="1" applyBorder="1" applyAlignment="1">
      <alignment horizontal="center" vertical="center" wrapText="1"/>
    </xf>
    <xf numFmtId="0" fontId="20" fillId="7" borderId="0" xfId="4" applyFont="1" applyFill="1" applyAlignment="1">
      <alignment horizontal="center" vertical="center"/>
    </xf>
    <xf numFmtId="14" fontId="13" fillId="4" borderId="1" xfId="0" quotePrefix="1" applyNumberFormat="1" applyFont="1" applyFill="1" applyBorder="1" applyAlignment="1">
      <alignment horizontal="center" vertical="center" wrapText="1"/>
    </xf>
    <xf numFmtId="14" fontId="13" fillId="7" borderId="1" xfId="0" quotePrefix="1" applyNumberFormat="1" applyFont="1" applyFill="1" applyBorder="1" applyAlignment="1">
      <alignment horizontal="center" vertical="center" wrapText="1"/>
    </xf>
    <xf numFmtId="0" fontId="13" fillId="7" borderId="1" xfId="0" quotePrefix="1" applyFont="1" applyFill="1" applyBorder="1" applyAlignment="1">
      <alignment horizontal="center" vertical="center" wrapText="1"/>
    </xf>
    <xf numFmtId="0" fontId="13" fillId="7" borderId="1" xfId="0" applyFont="1" applyFill="1" applyBorder="1" applyAlignment="1">
      <alignment horizontal="center" vertical="center"/>
    </xf>
    <xf numFmtId="10" fontId="13" fillId="7" borderId="1" xfId="0" quotePrefix="1" applyNumberFormat="1" applyFont="1" applyFill="1" applyBorder="1" applyAlignment="1">
      <alignment horizontal="center" vertical="center"/>
    </xf>
    <xf numFmtId="6" fontId="12" fillId="7" borderId="1" xfId="0" applyNumberFormat="1" applyFont="1" applyFill="1" applyBorder="1" applyAlignment="1">
      <alignment horizontal="right" vertical="center"/>
    </xf>
    <xf numFmtId="2" fontId="12" fillId="7" borderId="1" xfId="1" applyNumberFormat="1" applyFont="1" applyFill="1" applyBorder="1" applyAlignment="1">
      <alignment horizontal="center" vertical="center"/>
    </xf>
    <xf numFmtId="0" fontId="9" fillId="0" borderId="4" xfId="0" applyFont="1" applyBorder="1"/>
    <xf numFmtId="0" fontId="9" fillId="0" borderId="3" xfId="0" applyFont="1" applyBorder="1"/>
    <xf numFmtId="0" fontId="10" fillId="0" borderId="4" xfId="0" applyFont="1" applyBorder="1"/>
    <xf numFmtId="0" fontId="10" fillId="0" borderId="3" xfId="0" applyFont="1" applyBorder="1"/>
    <xf numFmtId="0" fontId="8" fillId="0" borderId="23" xfId="0" quotePrefix="1" applyFont="1" applyBorder="1" applyAlignment="1">
      <alignment horizontal="left"/>
    </xf>
    <xf numFmtId="0" fontId="9" fillId="0" borderId="24" xfId="0" applyFont="1" applyBorder="1"/>
    <xf numFmtId="165" fontId="8" fillId="0" borderId="3" xfId="0" applyNumberFormat="1" applyFont="1" applyBorder="1" applyAlignment="1">
      <alignment horizontal="center" vertical="center"/>
    </xf>
    <xf numFmtId="0" fontId="9" fillId="0" borderId="4" xfId="0" applyFont="1" applyBorder="1" applyAlignment="1">
      <alignment horizontal="center"/>
    </xf>
    <xf numFmtId="0" fontId="9" fillId="0" borderId="3" xfId="0" applyFont="1" applyBorder="1" applyAlignment="1">
      <alignment horizontal="center"/>
    </xf>
    <xf numFmtId="0" fontId="9" fillId="0" borderId="4" xfId="0" quotePrefix="1" applyFont="1" applyBorder="1" applyAlignment="1">
      <alignment horizontal="left"/>
    </xf>
    <xf numFmtId="165" fontId="9" fillId="8" borderId="0" xfId="0" applyNumberFormat="1" applyFont="1" applyFill="1" applyAlignment="1">
      <alignment horizontal="center"/>
    </xf>
    <xf numFmtId="165" fontId="9" fillId="7" borderId="0" xfId="0" applyNumberFormat="1" applyFont="1" applyFill="1" applyAlignment="1">
      <alignment horizontal="center"/>
    </xf>
    <xf numFmtId="165" fontId="9" fillId="7" borderId="3" xfId="0" applyNumberFormat="1" applyFont="1" applyFill="1" applyBorder="1" applyAlignment="1">
      <alignment horizontal="center"/>
    </xf>
    <xf numFmtId="165" fontId="8" fillId="0" borderId="3" xfId="0" applyNumberFormat="1" applyFont="1" applyBorder="1" applyAlignment="1">
      <alignment horizontal="center"/>
    </xf>
    <xf numFmtId="168" fontId="9" fillId="0" borderId="3" xfId="0" applyNumberFormat="1" applyFont="1" applyBorder="1" applyAlignment="1">
      <alignment horizontal="center"/>
    </xf>
    <xf numFmtId="168" fontId="17" fillId="0" borderId="4" xfId="0" applyNumberFormat="1" applyFont="1" applyBorder="1" applyAlignment="1">
      <alignment horizontal="center"/>
    </xf>
    <xf numFmtId="166" fontId="9" fillId="0" borderId="3" xfId="0" applyNumberFormat="1" applyFont="1" applyBorder="1" applyAlignment="1">
      <alignment horizontal="center"/>
    </xf>
    <xf numFmtId="0" fontId="25" fillId="0" borderId="4" xfId="0" quotePrefix="1" applyFont="1" applyBorder="1" applyAlignment="1">
      <alignment horizontal="left" vertical="center" wrapText="1"/>
    </xf>
    <xf numFmtId="0" fontId="26" fillId="7" borderId="0" xfId="0" quotePrefix="1" applyFont="1" applyFill="1" applyAlignment="1">
      <alignment horizontal="center" vertical="center" wrapText="1"/>
    </xf>
    <xf numFmtId="0" fontId="26" fillId="7" borderId="3" xfId="0" quotePrefix="1" applyFont="1" applyFill="1" applyBorder="1" applyAlignment="1">
      <alignment horizontal="center" vertical="center" wrapText="1"/>
    </xf>
    <xf numFmtId="0" fontId="26" fillId="0" borderId="3" xfId="0" quotePrefix="1" applyFont="1" applyBorder="1" applyAlignment="1">
      <alignment horizontal="center" vertical="center" wrapText="1"/>
    </xf>
    <xf numFmtId="0" fontId="9" fillId="0" borderId="20" xfId="0" quotePrefix="1" applyFont="1" applyBorder="1" applyAlignment="1">
      <alignment horizontal="left" vertical="center" wrapText="1"/>
    </xf>
    <xf numFmtId="0" fontId="9" fillId="0" borderId="21" xfId="0" applyFont="1" applyBorder="1" applyAlignment="1">
      <alignment vertical="center" wrapText="1"/>
    </xf>
    <xf numFmtId="0" fontId="9" fillId="0" borderId="22" xfId="0" applyFont="1" applyBorder="1" applyAlignment="1">
      <alignment vertical="center" wrapText="1"/>
    </xf>
    <xf numFmtId="0" fontId="13" fillId="7" borderId="6" xfId="0" quotePrefix="1" applyFont="1" applyFill="1" applyBorder="1" applyAlignment="1">
      <alignment horizontal="center" vertical="center" wrapText="1"/>
    </xf>
    <xf numFmtId="14" fontId="13" fillId="7" borderId="6" xfId="0" quotePrefix="1" applyNumberFormat="1" applyFont="1" applyFill="1" applyBorder="1" applyAlignment="1">
      <alignment horizontal="center" vertical="center" wrapText="1"/>
    </xf>
    <xf numFmtId="0" fontId="13" fillId="7" borderId="6" xfId="0" applyFont="1" applyFill="1" applyBorder="1" applyAlignment="1">
      <alignment horizontal="center" vertical="center"/>
    </xf>
    <xf numFmtId="10" fontId="13" fillId="7" borderId="6" xfId="0" quotePrefix="1" applyNumberFormat="1" applyFont="1" applyFill="1" applyBorder="1" applyAlignment="1">
      <alignment horizontal="center" vertical="center"/>
    </xf>
    <xf numFmtId="6" fontId="12" fillId="7" borderId="6" xfId="0" applyNumberFormat="1" applyFont="1" applyFill="1" applyBorder="1" applyAlignment="1">
      <alignment horizontal="right" vertical="center"/>
    </xf>
    <xf numFmtId="2" fontId="12" fillId="7" borderId="6" xfId="1" applyNumberFormat="1" applyFont="1" applyFill="1" applyBorder="1" applyAlignment="1">
      <alignment horizontal="center" vertical="center"/>
    </xf>
    <xf numFmtId="0" fontId="13" fillId="7" borderId="0" xfId="0" applyFont="1" applyFill="1" applyAlignment="1">
      <alignment horizontal="center" vertical="center"/>
    </xf>
    <xf numFmtId="0" fontId="12" fillId="7" borderId="0" xfId="0" quotePrefix="1" applyFont="1" applyFill="1" applyAlignment="1">
      <alignment horizontal="center" vertical="center"/>
    </xf>
    <xf numFmtId="0" fontId="1" fillId="0" borderId="1" xfId="4" quotePrefix="1" applyFont="1" applyBorder="1" applyAlignment="1">
      <alignment horizontal="left" vertical="center" wrapText="1"/>
    </xf>
    <xf numFmtId="0" fontId="13" fillId="6" borderId="14" xfId="0" applyFont="1" applyFill="1" applyBorder="1" applyAlignment="1">
      <alignment horizontal="center" vertical="center"/>
    </xf>
    <xf numFmtId="0" fontId="9" fillId="0" borderId="2" xfId="0" applyFont="1" applyBorder="1" applyAlignment="1">
      <alignment horizontal="center"/>
    </xf>
    <xf numFmtId="0" fontId="9" fillId="0" borderId="7" xfId="0" applyFont="1" applyBorder="1" applyAlignment="1">
      <alignment horizontal="center"/>
    </xf>
    <xf numFmtId="0" fontId="13" fillId="5" borderId="28" xfId="0" applyFont="1" applyFill="1" applyBorder="1" applyAlignment="1">
      <alignment horizontal="center" vertical="center"/>
    </xf>
    <xf numFmtId="0" fontId="16" fillId="0" borderId="16" xfId="0" applyFont="1" applyBorder="1" applyAlignment="1">
      <alignment horizontal="center" vertical="center"/>
    </xf>
    <xf numFmtId="0" fontId="13" fillId="4" borderId="28" xfId="0" applyFont="1" applyFill="1" applyBorder="1" applyAlignment="1">
      <alignment horizontal="centerContinuous" vertical="center"/>
    </xf>
    <xf numFmtId="0" fontId="13" fillId="0" borderId="28" xfId="0" applyFont="1" applyBorder="1" applyAlignment="1">
      <alignment horizontal="center" vertical="center"/>
    </xf>
    <xf numFmtId="0" fontId="13" fillId="0" borderId="0" xfId="0" applyFont="1" applyAlignment="1">
      <alignment horizontal="center" vertical="center" wrapText="1"/>
    </xf>
    <xf numFmtId="167" fontId="13" fillId="0" borderId="0" xfId="0" applyNumberFormat="1" applyFont="1" applyAlignment="1">
      <alignment horizontal="right" vertical="center" wrapText="1"/>
    </xf>
    <xf numFmtId="0" fontId="12" fillId="0" borderId="0" xfId="0" applyFont="1" applyAlignment="1">
      <alignment horizontal="left" vertical="center" indent="2"/>
    </xf>
    <xf numFmtId="0" fontId="13" fillId="0" borderId="0" xfId="0" quotePrefix="1" applyFont="1" applyAlignment="1">
      <alignment horizontal="center" vertical="center"/>
    </xf>
    <xf numFmtId="167" fontId="13" fillId="0" borderId="0" xfId="0" quotePrefix="1" applyNumberFormat="1" applyFont="1" applyAlignment="1">
      <alignment horizontal="right" vertical="center"/>
    </xf>
    <xf numFmtId="0" fontId="8" fillId="0" borderId="18" xfId="0" quotePrefix="1" applyFont="1" applyBorder="1" applyAlignment="1">
      <alignment horizontal="left"/>
    </xf>
    <xf numFmtId="0" fontId="9" fillId="0" borderId="8" xfId="0" applyFont="1" applyBorder="1" applyAlignment="1">
      <alignment horizontal="center"/>
    </xf>
    <xf numFmtId="0" fontId="9" fillId="0" borderId="5" xfId="0" applyFont="1" applyBorder="1" applyAlignment="1">
      <alignment horizontal="center"/>
    </xf>
    <xf numFmtId="167" fontId="12" fillId="0" borderId="23" xfId="0" quotePrefix="1" applyNumberFormat="1" applyFont="1" applyBorder="1" applyAlignment="1">
      <alignment horizontal="left" vertical="center" wrapText="1"/>
    </xf>
    <xf numFmtId="167" fontId="12" fillId="0" borderId="18" xfId="0" quotePrefix="1" applyNumberFormat="1" applyFont="1" applyBorder="1" applyAlignment="1">
      <alignment horizontal="left" vertical="center" wrapText="1"/>
    </xf>
    <xf numFmtId="167" fontId="12" fillId="0" borderId="24" xfId="0" quotePrefix="1" applyNumberFormat="1" applyFont="1" applyBorder="1" applyAlignment="1">
      <alignment horizontal="left" vertical="center" wrapText="1"/>
    </xf>
    <xf numFmtId="167" fontId="12" fillId="0" borderId="4" xfId="0" quotePrefix="1" applyNumberFormat="1" applyFont="1" applyBorder="1" applyAlignment="1">
      <alignment horizontal="left" vertical="center" wrapText="1"/>
    </xf>
    <xf numFmtId="167" fontId="12" fillId="0" borderId="0" xfId="0" quotePrefix="1" applyNumberFormat="1" applyFont="1" applyAlignment="1">
      <alignment horizontal="left" vertical="center" wrapText="1"/>
    </xf>
    <xf numFmtId="167" fontId="12" fillId="0" borderId="3" xfId="0" quotePrefix="1" applyNumberFormat="1" applyFont="1" applyBorder="1" applyAlignment="1">
      <alignment horizontal="left" vertical="center" wrapText="1"/>
    </xf>
    <xf numFmtId="167" fontId="12" fillId="0" borderId="20" xfId="0" quotePrefix="1" applyNumberFormat="1" applyFont="1" applyBorder="1" applyAlignment="1">
      <alignment horizontal="left" vertical="center" wrapText="1"/>
    </xf>
    <xf numFmtId="167" fontId="12" fillId="0" borderId="21" xfId="0" quotePrefix="1" applyNumberFormat="1" applyFont="1" applyBorder="1" applyAlignment="1">
      <alignment horizontal="left" vertical="center" wrapText="1"/>
    </xf>
    <xf numFmtId="167" fontId="12" fillId="0" borderId="22" xfId="0" quotePrefix="1" applyNumberFormat="1" applyFont="1" applyBorder="1" applyAlignment="1">
      <alignment horizontal="left" vertical="center" wrapText="1"/>
    </xf>
    <xf numFmtId="0" fontId="12" fillId="0" borderId="23" xfId="0" quotePrefix="1" applyFont="1" applyBorder="1" applyAlignment="1">
      <alignment horizontal="left" vertical="center"/>
    </xf>
    <xf numFmtId="0" fontId="12" fillId="0" borderId="18" xfId="0" quotePrefix="1" applyFont="1" applyBorder="1" applyAlignment="1">
      <alignment horizontal="left" vertical="center"/>
    </xf>
    <xf numFmtId="0" fontId="12" fillId="0" borderId="24" xfId="0" quotePrefix="1" applyFont="1" applyBorder="1" applyAlignment="1">
      <alignment horizontal="left" vertical="center"/>
    </xf>
    <xf numFmtId="0" fontId="12" fillId="0" borderId="25" xfId="0" quotePrefix="1" applyFont="1" applyBorder="1" applyAlignment="1">
      <alignment horizontal="left" vertical="center"/>
    </xf>
    <xf numFmtId="0" fontId="12" fillId="0" borderId="7" xfId="0" quotePrefix="1" applyFont="1" applyBorder="1" applyAlignment="1">
      <alignment horizontal="left" vertical="center"/>
    </xf>
    <xf numFmtId="0" fontId="12" fillId="0" borderId="26" xfId="0" quotePrefix="1" applyFont="1" applyBorder="1" applyAlignment="1">
      <alignment horizontal="left" vertical="center"/>
    </xf>
    <xf numFmtId="0" fontId="12" fillId="0" borderId="9" xfId="0" applyFont="1" applyBorder="1" applyAlignment="1">
      <alignment horizontal="left" vertical="center" wrapText="1"/>
    </xf>
    <xf numFmtId="0" fontId="12" fillId="0" borderId="6" xfId="0" applyFont="1" applyBorder="1" applyAlignment="1">
      <alignment horizontal="left" vertical="center"/>
    </xf>
    <xf numFmtId="0" fontId="13" fillId="8" borderId="0" xfId="0" applyFont="1" applyFill="1" applyAlignment="1">
      <alignment horizontal="center" vertical="center"/>
    </xf>
    <xf numFmtId="0" fontId="12" fillId="8" borderId="0" xfId="0" applyFont="1" applyFill="1" applyAlignment="1">
      <alignment horizontal="center" vertical="center"/>
    </xf>
    <xf numFmtId="169" fontId="22" fillId="0" borderId="27" xfId="4" applyNumberFormat="1" applyFont="1" applyBorder="1" applyAlignment="1">
      <alignment horizontal="center" vertical="center" wrapText="1"/>
    </xf>
    <xf numFmtId="169" fontId="22" fillId="0" borderId="28" xfId="4" applyNumberFormat="1" applyFont="1" applyBorder="1" applyAlignment="1">
      <alignment horizontal="center" vertical="center" wrapText="1"/>
    </xf>
    <xf numFmtId="0" fontId="18" fillId="0" borderId="27" xfId="4" quotePrefix="1" applyFont="1" applyBorder="1" applyAlignment="1">
      <alignment horizontal="center"/>
    </xf>
    <xf numFmtId="0" fontId="18" fillId="0" borderId="16" xfId="4" applyFont="1" applyBorder="1" applyAlignment="1">
      <alignment horizontal="center"/>
    </xf>
    <xf numFmtId="0" fontId="18" fillId="0" borderId="28" xfId="4" applyFont="1" applyBorder="1" applyAlignment="1">
      <alignment horizontal="center"/>
    </xf>
    <xf numFmtId="0" fontId="23" fillId="0" borderId="1" xfId="4" applyFont="1" applyBorder="1" applyAlignment="1">
      <alignment horizontal="center" vertical="center" wrapText="1"/>
    </xf>
    <xf numFmtId="0" fontId="18" fillId="0" borderId="1" xfId="4" applyFont="1" applyBorder="1" applyAlignment="1">
      <alignment horizontal="center" vertical="center"/>
    </xf>
    <xf numFmtId="0" fontId="24" fillId="7" borderId="0" xfId="4" applyFont="1" applyFill="1" applyAlignment="1">
      <alignment horizontal="center"/>
    </xf>
    <xf numFmtId="0" fontId="23" fillId="7" borderId="0" xfId="4" applyFont="1" applyFill="1" applyAlignment="1">
      <alignment horizontal="center"/>
    </xf>
    <xf numFmtId="0" fontId="20" fillId="7" borderId="0" xfId="4" applyFont="1" applyFill="1" applyAlignment="1">
      <alignment horizontal="center"/>
    </xf>
    <xf numFmtId="0" fontId="19" fillId="7" borderId="0" xfId="4" applyFont="1" applyFill="1" applyAlignment="1">
      <alignment horizontal="center"/>
    </xf>
    <xf numFmtId="0" fontId="21" fillId="7" borderId="0" xfId="4" applyFont="1" applyFill="1" applyAlignment="1">
      <alignment horizontal="center" vertical="center" wrapText="1"/>
    </xf>
  </cellXfs>
  <cellStyles count="5">
    <cellStyle name="Millares 2" xfId="2" xr:uid="{00000000-0005-0000-0000-000000000000}"/>
    <cellStyle name="Normal" xfId="0" builtinId="0"/>
    <cellStyle name="Normal 2" xfId="3" xr:uid="{00000000-0005-0000-0000-000002000000}"/>
    <cellStyle name="Normal 3" xfId="4" xr:uid="{00000000-0005-0000-0000-000003000000}"/>
    <cellStyle name="Porcentaje" xfId="1" builtinId="5"/>
  </cellStyles>
  <dxfs count="28">
    <dxf>
      <fill>
        <patternFill>
          <bgColor theme="5" tint="0.39994506668294322"/>
        </patternFill>
      </fill>
    </dxf>
    <dxf>
      <fill>
        <patternFill>
          <bgColor theme="5" tint="0.39994506668294322"/>
        </patternFill>
      </fill>
    </dxf>
    <dxf>
      <fill>
        <patternFill>
          <bgColor theme="9" tint="0.59996337778862885"/>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59996337778862885"/>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59996337778862885"/>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59996337778862885"/>
        </patternFill>
      </fill>
    </dxf>
    <dxf>
      <fill>
        <patternFill>
          <bgColor theme="9" tint="0.59996337778862885"/>
        </patternFill>
      </fill>
    </dxf>
    <dxf>
      <fill>
        <patternFill>
          <bgColor theme="5" tint="0.39994506668294322"/>
        </patternFill>
      </fill>
    </dxf>
    <dxf>
      <fill>
        <patternFill>
          <bgColor theme="5" tint="0.39994506668294322"/>
        </patternFill>
      </fill>
    </dxf>
    <dxf>
      <fill>
        <patternFill>
          <bgColor theme="9" tint="0.59996337778862885"/>
        </patternFill>
      </fill>
    </dxf>
    <dxf>
      <fill>
        <patternFill>
          <bgColor theme="9" tint="0.39994506668294322"/>
        </patternFill>
      </fill>
    </dxf>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242156</xdr:colOff>
      <xdr:row>0</xdr:row>
      <xdr:rowOff>116417</xdr:rowOff>
    </xdr:from>
    <xdr:to>
      <xdr:col>1</xdr:col>
      <xdr:colOff>2672666</xdr:colOff>
      <xdr:row>3</xdr:row>
      <xdr:rowOff>158146</xdr:rowOff>
    </xdr:to>
    <xdr:pic>
      <xdr:nvPicPr>
        <xdr:cNvPr id="4" name="3 Imagen" descr="Logo de SDG.jpg">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srcRect/>
        <a:stretch>
          <a:fillRect/>
        </a:stretch>
      </xdr:blipFill>
      <xdr:spPr bwMode="auto">
        <a:xfrm>
          <a:off x="337406" y="116417"/>
          <a:ext cx="2430510" cy="708479"/>
        </a:xfrm>
        <a:prstGeom prst="rect">
          <a:avLst/>
        </a:prstGeom>
        <a:noFill/>
        <a:ln w="9525">
          <a:noFill/>
          <a:miter lim="800000"/>
          <a:headEnd/>
          <a:tailEnd/>
        </a:ln>
      </xdr:spPr>
    </xdr:pic>
    <xdr:clientData/>
  </xdr:twoCellAnchor>
  <xdr:twoCellAnchor editAs="oneCell">
    <xdr:from>
      <xdr:col>4</xdr:col>
      <xdr:colOff>0</xdr:colOff>
      <xdr:row>45</xdr:row>
      <xdr:rowOff>122465</xdr:rowOff>
    </xdr:from>
    <xdr:to>
      <xdr:col>4</xdr:col>
      <xdr:colOff>1187223</xdr:colOff>
      <xdr:row>49</xdr:row>
      <xdr:rowOff>142580</xdr:rowOff>
    </xdr:to>
    <xdr:pic>
      <xdr:nvPicPr>
        <xdr:cNvPr id="3" name="Imagen 2">
          <a:extLst>
            <a:ext uri="{FF2B5EF4-FFF2-40B4-BE49-F238E27FC236}">
              <a16:creationId xmlns:a16="http://schemas.microsoft.com/office/drawing/2014/main" id="{00000000-0008-0000-0000-000003000000}"/>
            </a:ext>
          </a:extLst>
        </xdr:cNvPr>
        <xdr:cNvPicPr/>
      </xdr:nvPicPr>
      <xdr:blipFill rotWithShape="1">
        <a:blip xmlns:r="http://schemas.openxmlformats.org/officeDocument/2006/relationships" r:embed="rId2">
          <a:biLevel thresh="50000"/>
          <a:extLst>
            <a:ext uri="{BEBA8EAE-BF5A-486C-A8C5-ECC9F3942E4B}">
              <a14:imgProps xmlns:a14="http://schemas.microsoft.com/office/drawing/2010/main">
                <a14:imgLayer r:embed="rId3">
                  <a14:imgEffect>
                    <a14:backgroundRemoval t="38021" b="62161" l="27251" r="41219"/>
                  </a14:imgEffect>
                </a14:imgLayer>
              </a14:imgProps>
            </a:ext>
          </a:extLst>
        </a:blip>
        <a:srcRect l="25505" t="35003" r="57035" b="34822"/>
        <a:stretch/>
      </xdr:blipFill>
      <xdr:spPr bwMode="auto">
        <a:xfrm>
          <a:off x="9293679" y="13688786"/>
          <a:ext cx="1197428" cy="836544"/>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242156</xdr:colOff>
      <xdr:row>0</xdr:row>
      <xdr:rowOff>116417</xdr:rowOff>
    </xdr:from>
    <xdr:to>
      <xdr:col>1</xdr:col>
      <xdr:colOff>2672666</xdr:colOff>
      <xdr:row>3</xdr:row>
      <xdr:rowOff>158146</xdr:rowOff>
    </xdr:to>
    <xdr:pic>
      <xdr:nvPicPr>
        <xdr:cNvPr id="2" name="3 Imagen" descr="Logo de SDG.jpg">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341216" y="116417"/>
          <a:ext cx="2430510" cy="719909"/>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100853</xdr:colOff>
      <xdr:row>33</xdr:row>
      <xdr:rowOff>22412</xdr:rowOff>
    </xdr:from>
    <xdr:to>
      <xdr:col>5</xdr:col>
      <xdr:colOff>54428</xdr:colOff>
      <xdr:row>37</xdr:row>
      <xdr:rowOff>96956</xdr:rowOff>
    </xdr:to>
    <xdr:pic>
      <xdr:nvPicPr>
        <xdr:cNvPr id="2" name="Imagen 1">
          <a:extLst>
            <a:ext uri="{FF2B5EF4-FFF2-40B4-BE49-F238E27FC236}">
              <a16:creationId xmlns:a16="http://schemas.microsoft.com/office/drawing/2014/main" id="{00000000-0008-0000-0200-000002000000}"/>
            </a:ext>
          </a:extLst>
        </xdr:cNvPr>
        <xdr:cNvPicPr/>
      </xdr:nvPicPr>
      <xdr:blipFill rotWithShape="1">
        <a:blip xmlns:r="http://schemas.openxmlformats.org/officeDocument/2006/relationships" r:embed="rId1">
          <a:biLevel thresh="50000"/>
          <a:extLst>
            <a:ext uri="{BEBA8EAE-BF5A-486C-A8C5-ECC9F3942E4B}">
              <a14:imgProps xmlns:a14="http://schemas.microsoft.com/office/drawing/2010/main">
                <a14:imgLayer r:embed="rId2">
                  <a14:imgEffect>
                    <a14:backgroundRemoval t="38021" b="62161" l="27251" r="41219"/>
                  </a14:imgEffect>
                </a14:imgLayer>
              </a14:imgProps>
            </a:ext>
          </a:extLst>
        </a:blip>
        <a:srcRect l="25505" t="35003" r="57035" b="34822"/>
        <a:stretch/>
      </xdr:blipFill>
      <xdr:spPr bwMode="auto">
        <a:xfrm>
          <a:off x="5446059" y="15968383"/>
          <a:ext cx="1197428" cy="836544"/>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90"/>
  <sheetViews>
    <sheetView showGridLines="0" tabSelected="1" zoomScale="80" zoomScaleNormal="80" zoomScalePageLayoutView="90" workbookViewId="0">
      <selection activeCell="E8" sqref="E8"/>
    </sheetView>
  </sheetViews>
  <sheetFormatPr baseColWidth="10" defaultColWidth="18.7109375" defaultRowHeight="15" x14ac:dyDescent="0.25"/>
  <cols>
    <col min="1" max="1" width="1.42578125" style="1" customWidth="1"/>
    <col min="2" max="2" width="57.28515625" style="1" customWidth="1"/>
    <col min="3" max="4" width="29.5703125" style="1" customWidth="1"/>
    <col min="5" max="9" width="29.7109375" style="1" customWidth="1"/>
    <col min="10" max="10" width="21.5703125" style="1" bestFit="1" customWidth="1"/>
    <col min="11" max="11" width="18.7109375" style="1"/>
    <col min="12" max="12" width="18.7109375" style="1" customWidth="1"/>
    <col min="13" max="16384" width="18.7109375" style="1"/>
  </cols>
  <sheetData>
    <row r="1" spans="1:12" ht="13.9" customHeight="1" x14ac:dyDescent="0.25">
      <c r="B1" s="231"/>
      <c r="C1" s="219"/>
      <c r="D1" s="219"/>
      <c r="E1" s="28"/>
      <c r="F1" s="28"/>
      <c r="G1" s="28"/>
      <c r="H1" s="28"/>
      <c r="I1" s="248" t="s">
        <v>0</v>
      </c>
    </row>
    <row r="2" spans="1:12" ht="13.9" customHeight="1" x14ac:dyDescent="0.25">
      <c r="B2" s="232"/>
      <c r="C2" s="165"/>
      <c r="D2" s="165"/>
      <c r="E2" s="154"/>
      <c r="F2" s="154"/>
      <c r="G2" s="154"/>
      <c r="H2" s="154"/>
      <c r="I2" s="249"/>
    </row>
    <row r="3" spans="1:12" ht="26.25" x14ac:dyDescent="0.25">
      <c r="B3" s="232"/>
      <c r="C3" s="165"/>
      <c r="D3" s="165"/>
      <c r="E3" s="155"/>
      <c r="F3" s="155"/>
      <c r="G3" s="155"/>
      <c r="H3" s="155"/>
      <c r="I3" s="249"/>
    </row>
    <row r="4" spans="1:12" ht="13.9" customHeight="1" x14ac:dyDescent="0.25">
      <c r="B4" s="232"/>
      <c r="C4" s="165"/>
      <c r="D4" s="165"/>
      <c r="E4" s="154"/>
      <c r="F4" s="154"/>
      <c r="G4" s="154"/>
      <c r="H4" s="154"/>
      <c r="I4" s="249"/>
    </row>
    <row r="5" spans="1:12" ht="13.9" customHeight="1" x14ac:dyDescent="0.25">
      <c r="B5" s="232"/>
      <c r="C5" s="220"/>
      <c r="D5" s="220"/>
      <c r="E5" s="31"/>
      <c r="F5" s="31"/>
      <c r="G5" s="31"/>
      <c r="H5" s="31"/>
      <c r="I5" s="249"/>
    </row>
    <row r="6" spans="1:12" ht="54" customHeight="1" x14ac:dyDescent="0.25">
      <c r="B6" s="35" t="s">
        <v>78</v>
      </c>
      <c r="C6" s="36"/>
      <c r="D6" s="36"/>
      <c r="E6" s="33"/>
      <c r="F6" s="33"/>
      <c r="G6" s="33"/>
      <c r="H6" s="33"/>
      <c r="I6" s="34"/>
      <c r="K6" s="80"/>
      <c r="L6" s="80"/>
    </row>
    <row r="7" spans="1:12" ht="81.599999999999994" customHeight="1" x14ac:dyDescent="0.25">
      <c r="B7" s="35" t="s">
        <v>79</v>
      </c>
      <c r="C7" s="36"/>
      <c r="D7" s="36"/>
      <c r="E7" s="36"/>
      <c r="F7" s="36"/>
      <c r="G7" s="36"/>
      <c r="H7" s="36"/>
      <c r="I7" s="37"/>
    </row>
    <row r="8" spans="1:12" ht="64.5" customHeight="1" x14ac:dyDescent="0.25">
      <c r="B8" s="25" t="s">
        <v>1</v>
      </c>
      <c r="C8" s="180" t="s">
        <v>80</v>
      </c>
      <c r="D8" s="180" t="s">
        <v>81</v>
      </c>
      <c r="E8" s="72" t="s">
        <v>83</v>
      </c>
      <c r="F8" s="72" t="s">
        <v>84</v>
      </c>
      <c r="G8" s="180" t="s">
        <v>85</v>
      </c>
      <c r="H8" s="180" t="s">
        <v>86</v>
      </c>
      <c r="I8" s="209" t="s">
        <v>87</v>
      </c>
      <c r="K8" s="56" t="s">
        <v>25</v>
      </c>
    </row>
    <row r="9" spans="1:12" s="3" customFormat="1" ht="15.75" x14ac:dyDescent="0.25">
      <c r="A9" s="2"/>
      <c r="B9" s="24"/>
      <c r="C9" s="8">
        <v>1</v>
      </c>
      <c r="D9" s="8">
        <f>C9+1</f>
        <v>2</v>
      </c>
      <c r="E9" s="131" t="s">
        <v>63</v>
      </c>
      <c r="F9" s="131" t="s">
        <v>64</v>
      </c>
      <c r="G9" s="8">
        <f>D9+1</f>
        <v>3</v>
      </c>
      <c r="H9" s="8">
        <f>G9+1</f>
        <v>4</v>
      </c>
      <c r="I9" s="105">
        <f>H9+1</f>
        <v>5</v>
      </c>
      <c r="L9" s="1"/>
    </row>
    <row r="10" spans="1:12" s="3" customFormat="1" ht="31.5" x14ac:dyDescent="0.25">
      <c r="B10" s="45" t="s">
        <v>56</v>
      </c>
      <c r="C10" s="179" t="str">
        <f t="shared" ref="C10:D10" si="0">IF(YEAR(C70)=2024,"31-DIC.-2023 RUP","31-DIC.-2022 RUP")</f>
        <v>31-DIC.-2023 RUP</v>
      </c>
      <c r="D10" s="179" t="str">
        <f t="shared" si="0"/>
        <v>31-DIC.-2023 RUP</v>
      </c>
      <c r="E10" s="178" t="str">
        <f t="shared" ref="E10:F10" si="1">IF(YEAR(E70)=2024,"31-DIC.-2023 RUP","31-DIC.-2022 RUP")</f>
        <v>31-DIC.-2023 RUP</v>
      </c>
      <c r="F10" s="178" t="str">
        <f t="shared" si="1"/>
        <v>31-DIC.-2023 RUP</v>
      </c>
      <c r="G10" s="51"/>
      <c r="H10" s="179" t="str">
        <f t="shared" ref="H10" si="2">IF(YEAR(H70)=2024,"31-DIC.-2023 RUP","31-DIC.-2022 RUP")</f>
        <v>31-DIC.-2023 RUP</v>
      </c>
      <c r="I10" s="210" t="str">
        <f t="shared" ref="I10" si="3">IF(YEAR(I70)=2024,"31-DIC.-2023 RUP","31-DIC.-2022 RUP")</f>
        <v>31-DIC.-2023 RUP</v>
      </c>
      <c r="L10" s="1"/>
    </row>
    <row r="11" spans="1:12" s="3" customFormat="1" ht="15.75" x14ac:dyDescent="0.25">
      <c r="B11" s="24" t="s">
        <v>2</v>
      </c>
      <c r="C11" s="181" t="str">
        <f t="shared" ref="C11:D11" si="4">IF(C73&lt;=$B$74,"VIGENTE","NO VIGENTE")</f>
        <v>VIGENTE</v>
      </c>
      <c r="D11" s="181" t="str">
        <f t="shared" si="4"/>
        <v>VIGENTE</v>
      </c>
      <c r="E11" s="133" t="str">
        <f t="shared" ref="E11:G11" si="5">IF(E73&lt;=$B$74,"VIGENTE","NO VIGENTE")</f>
        <v>VIGENTE</v>
      </c>
      <c r="F11" s="133" t="str">
        <f t="shared" si="5"/>
        <v>VIGENTE</v>
      </c>
      <c r="G11" s="26" t="str">
        <f t="shared" si="5"/>
        <v>VIGENTE</v>
      </c>
      <c r="H11" s="181" t="str">
        <f t="shared" ref="H11:I11" si="6">IF(H73&lt;=$B$74,"VIGENTE","NO VIGENTE")</f>
        <v>VIGENTE</v>
      </c>
      <c r="I11" s="211" t="str">
        <f t="shared" si="6"/>
        <v>VIGENTE</v>
      </c>
      <c r="L11" s="1"/>
    </row>
    <row r="12" spans="1:12" s="3" customFormat="1" ht="15.75" x14ac:dyDescent="0.25">
      <c r="B12" s="24" t="s">
        <v>3</v>
      </c>
      <c r="C12" s="182">
        <v>1</v>
      </c>
      <c r="D12" s="182">
        <v>1</v>
      </c>
      <c r="E12" s="134">
        <v>0.8</v>
      </c>
      <c r="F12" s="135">
        <v>0.2</v>
      </c>
      <c r="G12" s="10">
        <f>SUM(E12:F12)</f>
        <v>1</v>
      </c>
      <c r="H12" s="182">
        <v>1</v>
      </c>
      <c r="I12" s="212">
        <v>1</v>
      </c>
      <c r="L12" s="1"/>
    </row>
    <row r="13" spans="1:12" s="3" customFormat="1" ht="15.75" x14ac:dyDescent="0.25">
      <c r="B13" s="24" t="s">
        <v>4</v>
      </c>
      <c r="C13" s="183">
        <v>386662880</v>
      </c>
      <c r="D13" s="183">
        <v>890927420</v>
      </c>
      <c r="E13" s="136">
        <v>43145560</v>
      </c>
      <c r="F13" s="136">
        <v>2840863003</v>
      </c>
      <c r="G13" s="38">
        <f>SUM((E13*E$12),(F13*F$12))</f>
        <v>602689048.60000002</v>
      </c>
      <c r="H13" s="183">
        <v>3169722598</v>
      </c>
      <c r="I13" s="213">
        <v>12302254094</v>
      </c>
      <c r="L13" s="1"/>
    </row>
    <row r="14" spans="1:12" s="3" customFormat="1" ht="15.75" x14ac:dyDescent="0.25">
      <c r="B14" s="24" t="s">
        <v>5</v>
      </c>
      <c r="C14" s="183">
        <v>25659421</v>
      </c>
      <c r="D14" s="183">
        <v>50663185</v>
      </c>
      <c r="E14" s="136">
        <v>5913395</v>
      </c>
      <c r="F14" s="136">
        <v>8978340</v>
      </c>
      <c r="G14" s="38">
        <f>SUM((E14*E$12),(F14*F$12))</f>
        <v>6526384</v>
      </c>
      <c r="H14" s="183">
        <v>659277834</v>
      </c>
      <c r="I14" s="213">
        <v>2482952372</v>
      </c>
      <c r="L14" s="1"/>
    </row>
    <row r="15" spans="1:12" s="3" customFormat="1" ht="15.75" x14ac:dyDescent="0.25">
      <c r="B15" s="24" t="s">
        <v>6</v>
      </c>
      <c r="C15" s="183">
        <v>471861983</v>
      </c>
      <c r="D15" s="183">
        <v>899010777</v>
      </c>
      <c r="E15" s="136">
        <v>46278394</v>
      </c>
      <c r="F15" s="136">
        <v>3052561414</v>
      </c>
      <c r="G15" s="38">
        <f>SUM((E15*E$12),(F15*F$12))</f>
        <v>647534998.00000012</v>
      </c>
      <c r="H15" s="183">
        <v>7499638659</v>
      </c>
      <c r="I15" s="213">
        <v>17340173183</v>
      </c>
      <c r="L15" s="1"/>
    </row>
    <row r="16" spans="1:12" s="3" customFormat="1" ht="15.75" x14ac:dyDescent="0.25">
      <c r="B16" s="24" t="s">
        <v>7</v>
      </c>
      <c r="C16" s="183">
        <v>43897660</v>
      </c>
      <c r="D16" s="183">
        <v>125354221</v>
      </c>
      <c r="E16" s="136">
        <v>5913395</v>
      </c>
      <c r="F16" s="136">
        <v>493782557</v>
      </c>
      <c r="G16" s="38">
        <f>SUM((E16*E$12),(F16*F$12))</f>
        <v>103487227.40000001</v>
      </c>
      <c r="H16" s="183">
        <v>2657819519</v>
      </c>
      <c r="I16" s="213">
        <v>8892844409</v>
      </c>
      <c r="L16" s="1"/>
    </row>
    <row r="17" spans="2:13" s="3" customFormat="1" ht="15.75" x14ac:dyDescent="0.25">
      <c r="B17" s="24" t="s">
        <v>8</v>
      </c>
      <c r="C17" s="183">
        <v>427964323</v>
      </c>
      <c r="D17" s="183">
        <v>773656556</v>
      </c>
      <c r="E17" s="136">
        <v>40364999</v>
      </c>
      <c r="F17" s="136">
        <v>2558778857</v>
      </c>
      <c r="G17" s="38">
        <f>SUM((E17*E$12),(F17*F$12))</f>
        <v>544047770.60000002</v>
      </c>
      <c r="H17" s="183">
        <v>4841819140</v>
      </c>
      <c r="I17" s="213">
        <v>8447328774</v>
      </c>
      <c r="L17" s="1"/>
    </row>
    <row r="18" spans="2:13" s="3" customFormat="1" ht="15.75" x14ac:dyDescent="0.25">
      <c r="B18" s="24" t="s">
        <v>9</v>
      </c>
      <c r="C18" s="38">
        <f t="shared" ref="C18:D18" si="7">+C15-C16-C17</f>
        <v>0</v>
      </c>
      <c r="D18" s="38">
        <f t="shared" si="7"/>
        <v>0</v>
      </c>
      <c r="E18" s="136">
        <f t="shared" ref="E18:F18" si="8">+E15-E16-E17</f>
        <v>0</v>
      </c>
      <c r="F18" s="136">
        <f t="shared" si="8"/>
        <v>0</v>
      </c>
      <c r="G18" s="38">
        <f>+G15-G16-G17</f>
        <v>0</v>
      </c>
      <c r="H18" s="38">
        <f t="shared" ref="H18:I18" si="9">+H15-H16-H17</f>
        <v>0</v>
      </c>
      <c r="I18" s="101">
        <f t="shared" si="9"/>
        <v>0</v>
      </c>
      <c r="L18" s="1"/>
    </row>
    <row r="19" spans="2:13" s="3" customFormat="1" ht="15.75" x14ac:dyDescent="0.25">
      <c r="B19" s="24" t="s">
        <v>10</v>
      </c>
      <c r="C19" s="183">
        <v>142588035</v>
      </c>
      <c r="D19" s="183">
        <v>189667687</v>
      </c>
      <c r="E19" s="136">
        <v>7.29</v>
      </c>
      <c r="F19" s="136">
        <v>583716596</v>
      </c>
      <c r="G19" s="38">
        <f>SUM((E19*E$12),(F19*F$12))</f>
        <v>116743325.03200001</v>
      </c>
      <c r="H19" s="183">
        <v>886585643</v>
      </c>
      <c r="I19" s="213">
        <v>2386822123</v>
      </c>
      <c r="L19" s="1"/>
    </row>
    <row r="20" spans="2:13" s="3" customFormat="1" ht="15.75" x14ac:dyDescent="0.25">
      <c r="B20" s="24" t="s">
        <v>11</v>
      </c>
      <c r="C20" s="183">
        <v>230</v>
      </c>
      <c r="D20" s="183">
        <v>52780</v>
      </c>
      <c r="E20" s="136">
        <v>0.12</v>
      </c>
      <c r="F20" s="136">
        <v>13038382</v>
      </c>
      <c r="G20" s="38">
        <f>SUM((E20*E$12),(F20*F$12))</f>
        <v>2607676.4960000003</v>
      </c>
      <c r="H20" s="183">
        <v>92200804</v>
      </c>
      <c r="I20" s="213">
        <v>539040246</v>
      </c>
      <c r="L20" s="1"/>
    </row>
    <row r="21" spans="2:13" s="3" customFormat="1" ht="31.5" x14ac:dyDescent="0.25">
      <c r="B21" s="24" t="s">
        <v>12</v>
      </c>
      <c r="C21" s="184">
        <f t="shared" ref="C21:D21" si="10">+C19/C17</f>
        <v>0.33317738731225965</v>
      </c>
      <c r="D21" s="184">
        <f t="shared" si="10"/>
        <v>0.24515747398384355</v>
      </c>
      <c r="E21" s="137">
        <f t="shared" ref="E21:G21" si="11">+E19/E17</f>
        <v>1.806020111631862E-7</v>
      </c>
      <c r="F21" s="137">
        <f t="shared" si="11"/>
        <v>0.22812311208650884</v>
      </c>
      <c r="G21" s="39">
        <f t="shared" si="11"/>
        <v>0.21458285713265635</v>
      </c>
      <c r="H21" s="184">
        <f t="shared" ref="H21:I21" si="12">+H19/H17</f>
        <v>0.1831100289714663</v>
      </c>
      <c r="I21" s="214">
        <f t="shared" si="12"/>
        <v>0.28255347777470086</v>
      </c>
      <c r="L21" s="1"/>
    </row>
    <row r="22" spans="2:13" s="3" customFormat="1" ht="31.5" x14ac:dyDescent="0.2">
      <c r="B22" s="24" t="s">
        <v>13</v>
      </c>
      <c r="C22" s="184">
        <f t="shared" ref="C22:D22" si="13">+C19/C15</f>
        <v>0.30218165509638018</v>
      </c>
      <c r="D22" s="184">
        <f t="shared" si="13"/>
        <v>0.2109737634435499</v>
      </c>
      <c r="E22" s="137">
        <f t="shared" ref="E22:G22" si="14">+E19/E15</f>
        <v>1.57524913245693E-7</v>
      </c>
      <c r="F22" s="137">
        <f t="shared" si="14"/>
        <v>0.1912219008347853</v>
      </c>
      <c r="G22" s="39">
        <f t="shared" si="14"/>
        <v>0.18028882669288554</v>
      </c>
      <c r="H22" s="184">
        <f t="shared" ref="H22:I22" si="15">+H19/H15</f>
        <v>0.11821711462538878</v>
      </c>
      <c r="I22" s="214">
        <f t="shared" si="15"/>
        <v>0.13764695991271866</v>
      </c>
      <c r="K22" s="93" t="s">
        <v>57</v>
      </c>
      <c r="L22" s="93" t="s">
        <v>67</v>
      </c>
      <c r="M22" s="93"/>
    </row>
    <row r="23" spans="2:13" s="3" customFormat="1" ht="15.75" x14ac:dyDescent="0.2">
      <c r="B23" s="11" t="s">
        <v>14</v>
      </c>
      <c r="C23" s="50">
        <f t="shared" ref="C23:I23" si="16">IF(C12=1,$K$23,"")</f>
        <v>180000000</v>
      </c>
      <c r="D23" s="50">
        <f t="shared" si="16"/>
        <v>180000000</v>
      </c>
      <c r="E23" s="50" t="str">
        <f t="shared" si="16"/>
        <v/>
      </c>
      <c r="F23" s="50" t="str">
        <f t="shared" si="16"/>
        <v/>
      </c>
      <c r="G23" s="50">
        <f t="shared" si="16"/>
        <v>180000000</v>
      </c>
      <c r="H23" s="50">
        <f t="shared" si="16"/>
        <v>180000000</v>
      </c>
      <c r="I23" s="109">
        <f t="shared" si="16"/>
        <v>180000000</v>
      </c>
      <c r="K23" s="55">
        <v>180000000</v>
      </c>
      <c r="L23" s="55">
        <v>180000000</v>
      </c>
    </row>
    <row r="24" spans="2:13" s="3" customFormat="1" ht="15.75" x14ac:dyDescent="0.2">
      <c r="B24" s="40" t="s">
        <v>15</v>
      </c>
      <c r="C24" s="41"/>
      <c r="D24" s="41"/>
      <c r="E24" s="41"/>
      <c r="F24" s="41"/>
      <c r="G24" s="41"/>
      <c r="H24" s="41"/>
      <c r="I24" s="42"/>
      <c r="K24" s="55"/>
      <c r="L24" s="55"/>
    </row>
    <row r="25" spans="2:13" s="3" customFormat="1" ht="15.75" x14ac:dyDescent="0.2">
      <c r="B25" s="12" t="s">
        <v>16</v>
      </c>
      <c r="C25" s="221"/>
      <c r="D25" s="221"/>
      <c r="E25" s="13"/>
      <c r="F25" s="13"/>
      <c r="G25" s="13"/>
      <c r="H25" s="13"/>
      <c r="I25" s="110"/>
    </row>
    <row r="26" spans="2:13" s="3" customFormat="1" ht="15.75" x14ac:dyDescent="0.2">
      <c r="B26" s="75" t="s">
        <v>24</v>
      </c>
      <c r="C26" s="222"/>
      <c r="D26" s="222"/>
      <c r="E26" s="68"/>
      <c r="F26" s="68"/>
      <c r="G26" s="68"/>
      <c r="H26" s="68"/>
      <c r="I26" s="69"/>
    </row>
    <row r="27" spans="2:13" s="3" customFormat="1" ht="15.75" x14ac:dyDescent="0.2">
      <c r="B27" s="40" t="s">
        <v>15</v>
      </c>
      <c r="C27" s="41"/>
      <c r="D27" s="41"/>
      <c r="E27" s="41"/>
      <c r="F27" s="41"/>
      <c r="G27" s="41"/>
      <c r="H27" s="41"/>
      <c r="I27" s="42"/>
    </row>
    <row r="28" spans="2:13" s="3" customFormat="1" ht="22.5" customHeight="1" x14ac:dyDescent="0.2">
      <c r="B28" s="45" t="str">
        <f>CONCATENATE("Índice de Liquidez: Mayor o Igual a ",K28)</f>
        <v>Índice de Liquidez: Mayor o Igual a 1,9</v>
      </c>
      <c r="C28" s="14" t="str">
        <f>IF(C75="MiPyME",IF(C29&gt;=$K$28,$B$25,$B$26),IF(C29&gt;=$L$28,$B$25,$B$26))</f>
        <v>HÁBIL</v>
      </c>
      <c r="D28" s="14" t="str">
        <f>IF(D75="MiPyME",IF(D29&gt;=$K$28,$B$25,$B$26),IF(D29&gt;=$L$28,$B$25,$B$26))</f>
        <v>HÁBIL</v>
      </c>
      <c r="E28" s="136"/>
      <c r="F28" s="136"/>
      <c r="G28" s="14" t="str">
        <f>IF(G75="MiPyME",IF(G29&gt;=$K$28,$B$25,$B$26),IF(G29&gt;=$L$28,$B$25,$B$26))</f>
        <v>HÁBIL</v>
      </c>
      <c r="H28" s="14" t="str">
        <f>IF(H75="MiPyME",IF(H29&gt;=$K$28,$B$25,$B$26),IF(H29&gt;=$L$28,$B$25,$B$26))</f>
        <v>HÁBIL</v>
      </c>
      <c r="I28" s="111" t="str">
        <f>IF(I75="MiPyME",IF(I29&gt;=$K$28,$B$25,$B$26),IF(I29&gt;=$L$28,$B$25,$B$26))</f>
        <v>HÁBIL</v>
      </c>
      <c r="K28" s="52">
        <v>1.9</v>
      </c>
      <c r="L28" s="52">
        <v>1.9</v>
      </c>
    </row>
    <row r="29" spans="2:13" s="3" customFormat="1" ht="22.5" customHeight="1" x14ac:dyDescent="0.2">
      <c r="B29" s="23" t="s">
        <v>17</v>
      </c>
      <c r="C29" s="15">
        <f t="shared" ref="C29" si="17">C13/C14</f>
        <v>15.069041503313734</v>
      </c>
      <c r="D29" s="15">
        <f t="shared" ref="D29" si="18">D13/D14</f>
        <v>17.585302226853681</v>
      </c>
      <c r="E29" s="136"/>
      <c r="F29" s="136"/>
      <c r="G29" s="15">
        <f t="shared" ref="G29" si="19">G13/G14</f>
        <v>92.346550340893216</v>
      </c>
      <c r="H29" s="15">
        <f t="shared" ref="H29" si="20">H13/H14</f>
        <v>4.8078707254095248</v>
      </c>
      <c r="I29" s="112">
        <f t="shared" ref="I29" si="21">I13/I14</f>
        <v>4.9546879081255293</v>
      </c>
    </row>
    <row r="30" spans="2:13" s="3" customFormat="1" ht="22.5" customHeight="1" x14ac:dyDescent="0.2">
      <c r="B30" s="45" t="str">
        <f>CONCATENATE("Endeudamiento total: Menor o Igual a ",K30)</f>
        <v>Endeudamiento total: Menor o Igual a 0,6</v>
      </c>
      <c r="C30" s="16" t="str">
        <f>IF(C75="MiPyME",IF(C31&lt;=$K$30,$B$25,$B$26),IF(C31&lt;=$L$30,$B$25,$B$26))</f>
        <v>HÁBIL</v>
      </c>
      <c r="D30" s="16" t="str">
        <f>IF(D75="MiPyME",IF(D31&lt;=$K$30,$B$25,$B$26),IF(D31&lt;=$L$30,$B$25,$B$26))</f>
        <v>HÁBIL</v>
      </c>
      <c r="E30" s="136"/>
      <c r="F30" s="136"/>
      <c r="G30" s="16" t="str">
        <f>IF(G75="MiPyME",IF(G31&lt;=$K$30,$B$25,$B$26),IF(G31&lt;=$L$30,$B$25,$B$26))</f>
        <v>HÁBIL</v>
      </c>
      <c r="H30" s="16" t="str">
        <f>IF(H75="MiPyME",IF(H31&lt;=$K$30,$B$25,$B$26),IF(H31&lt;=$L$30,$B$25,$B$26))</f>
        <v>HÁBIL</v>
      </c>
      <c r="I30" s="113" t="str">
        <f>IF(I75="MiPyME",IF(I31&lt;=$K$30,$B$25,$B$26),IF(I31&lt;=$L$30,$B$25,$B$26))</f>
        <v>HÁBIL</v>
      </c>
      <c r="K30" s="53">
        <v>0.6</v>
      </c>
      <c r="L30" s="53">
        <v>0.6</v>
      </c>
    </row>
    <row r="31" spans="2:13" s="3" customFormat="1" ht="22.5" customHeight="1" x14ac:dyDescent="0.2">
      <c r="B31" s="23" t="s">
        <v>18</v>
      </c>
      <c r="C31" s="17">
        <f t="shared" ref="C31" si="22">C16/C15</f>
        <v>9.303071995948442E-2</v>
      </c>
      <c r="D31" s="17">
        <f t="shared" ref="D31" si="23">D16/D15</f>
        <v>0.13943572669763446</v>
      </c>
      <c r="E31" s="136"/>
      <c r="F31" s="136"/>
      <c r="G31" s="17">
        <f t="shared" ref="G31" si="24">G16/G15</f>
        <v>0.15981719554871068</v>
      </c>
      <c r="H31" s="17">
        <f t="shared" ref="H31" si="25">H16/H15</f>
        <v>0.3543930100966215</v>
      </c>
      <c r="I31" s="114">
        <f t="shared" ref="I31" si="26">I16/I15</f>
        <v>0.51284634329479406</v>
      </c>
    </row>
    <row r="32" spans="2:13" s="3" customFormat="1" ht="31.5" x14ac:dyDescent="0.2">
      <c r="B32" s="45" t="str">
        <f>CONCATENATE("Razón de Cobertura de Intereses Mayor o Igual a ",K32," o Indeterminado")</f>
        <v>Razón de Cobertura de Intereses Mayor o Igual a 2 o Indeterminado</v>
      </c>
      <c r="C32" s="16" t="str">
        <f>IF(C75="MiPyME",IF(AND(C33="Indeterminado",C19&lt;=0),$B$26,IF(C33&gt;=$K$32,$B$25,$B$26)),IF(AND(C33="Indeterminado",C19&lt;=0),$B$26,IF(C33&gt;=$L$32,$B$25,$B$26)))</f>
        <v>HÁBIL</v>
      </c>
      <c r="D32" s="16" t="str">
        <f>IF(D75="MiPyME",IF(AND(D33="Indeterminado",D19&lt;=0),$B$26,IF(D33&gt;=$K$32,$B$25,$B$26)),IF(AND(D33="Indeterminado",D19&lt;=0),$B$26,IF(D33&gt;=$L$32,$B$25,$B$26)))</f>
        <v>HÁBIL</v>
      </c>
      <c r="E32" s="136"/>
      <c r="F32" s="136"/>
      <c r="G32" s="16" t="str">
        <f>IF(G75="MiPyME",IF(AND(G33="Indeterminado",G19&lt;=0),$B$26,IF(G33&gt;=$K$32,$B$25,$B$26)),IF(AND(G33="Indeterminado",G19&lt;=0),$B$26,IF(G33&gt;=$L$32,$B$25,$B$26)))</f>
        <v>HÁBIL</v>
      </c>
      <c r="H32" s="16" t="str">
        <f>IF(H75="MiPyME",IF(AND(H33="Indeterminado",H19&lt;=0),$B$26,IF(H33&gt;=$K$32,$B$25,$B$26)),IF(AND(H33="Indeterminado",H19&lt;=0),$B$26,IF(H33&gt;=$L$32,$B$25,$B$26)))</f>
        <v>HÁBIL</v>
      </c>
      <c r="I32" s="113" t="str">
        <f>IF(I75="MiPyME",IF(AND(I33="Indeterminado",I19&lt;=0),$B$26,IF(I33&gt;=$K$32,$B$25,$B$26)),IF(AND(I33="Indeterminado",I19&lt;=0),$B$26,IF(I33&gt;=$L$32,$B$25,$B$26)))</f>
        <v>HÁBIL</v>
      </c>
      <c r="K32" s="54">
        <v>2</v>
      </c>
      <c r="L32" s="54">
        <v>2</v>
      </c>
    </row>
    <row r="33" spans="2:14" s="3" customFormat="1" ht="22.5" customHeight="1" x14ac:dyDescent="0.2">
      <c r="B33" s="23" t="s">
        <v>19</v>
      </c>
      <c r="C33" s="47">
        <f t="shared" ref="C33" si="27">IFERROR(C19/C20,"Indeterminado")</f>
        <v>619947.97826086951</v>
      </c>
      <c r="D33" s="47">
        <f t="shared" ref="D33" si="28">IFERROR(D19/D20,"Indeterminado")</f>
        <v>3593.5522356953393</v>
      </c>
      <c r="E33" s="136"/>
      <c r="F33" s="136"/>
      <c r="G33" s="47">
        <f t="shared" ref="G33" si="29">IFERROR(G19/G20,"Indeterminado")</f>
        <v>44.769098165004891</v>
      </c>
      <c r="H33" s="47">
        <f t="shared" ref="H33" si="30">IFERROR(H19/H20,"Indeterminado")</f>
        <v>9.6158124933487557</v>
      </c>
      <c r="I33" s="115">
        <f t="shared" ref="I33" si="31">IFERROR(I19/I20,"Indeterminado")</f>
        <v>4.4279107927685235</v>
      </c>
    </row>
    <row r="34" spans="2:14" s="3" customFormat="1" ht="31.5" x14ac:dyDescent="0.2">
      <c r="B34" s="24" t="str">
        <f>CONCATENATE("CAPITAL DE TRABAJO ≥  A ",TEXT(K34,"#,0#%")," DEL PPTO OFICIAL")</f>
        <v>CAPITAL DE TRABAJO ≥  A 50,0% DEL PPTO OFICIAL</v>
      </c>
      <c r="C34" s="16" t="str">
        <f>IF(C75="MiPyME",IF(C35&gt;(C23*$K$34),$B$25,$B$26),IF(C35&gt;(C23*$L$34),$B$25,$B$26))</f>
        <v>HÁBIL</v>
      </c>
      <c r="D34" s="16" t="str">
        <f>IF(D75="MiPyME",IF(D35&gt;(D23*$K$34),$B$25,$B$26),IF(D35&gt;(D23*$L$34),$B$25,$B$26))</f>
        <v>HÁBIL</v>
      </c>
      <c r="E34" s="136"/>
      <c r="F34" s="136"/>
      <c r="G34" s="16" t="str">
        <f>IF(G75="MiPyME",IF(G35&gt;(G23*$K$34),$B$25,$B$26),IF(G35&gt;(G23*$L$34),$B$25,$B$26))</f>
        <v>HÁBIL</v>
      </c>
      <c r="H34" s="16" t="str">
        <f>IF(H75="MiPyME",IF(H35&gt;(H23*$K$34),$B$25,$B$26),IF(H35&gt;(H23*$L$34),$B$25,$B$26))</f>
        <v>HÁBIL</v>
      </c>
      <c r="I34" s="113" t="str">
        <f>IF(I75="MiPyME",IF(I35&gt;(I23*$K$34),$B$25,$B$26),IF(I35&gt;(I23*$L$34),$B$25,$B$26))</f>
        <v>HÁBIL</v>
      </c>
      <c r="K34" s="53">
        <v>0.5</v>
      </c>
      <c r="L34" s="53">
        <v>0.5</v>
      </c>
    </row>
    <row r="35" spans="2:14" s="4" customFormat="1" ht="22.5" customHeight="1" x14ac:dyDescent="0.2">
      <c r="B35" s="77" t="str">
        <f>CONCATENATE("CT = Activo Corriente - Pasivo Corriente ≥ ",TEXT((K23*K34),"$###.###.###.##0"))</f>
        <v>CT = Activo Corriente - Pasivo Corriente ≥ $90.000.000</v>
      </c>
      <c r="C35" s="48">
        <f>C13-C14</f>
        <v>361003459</v>
      </c>
      <c r="D35" s="48">
        <f>D13-D14</f>
        <v>840264235</v>
      </c>
      <c r="E35" s="136"/>
      <c r="F35" s="136"/>
      <c r="G35" s="48">
        <f>G13-G14</f>
        <v>596162664.60000002</v>
      </c>
      <c r="H35" s="48">
        <f>H13-H14</f>
        <v>2510444764</v>
      </c>
      <c r="I35" s="116">
        <f>I13-I14</f>
        <v>9819301722</v>
      </c>
      <c r="J35" s="97"/>
      <c r="K35" s="94"/>
      <c r="L35" s="94"/>
      <c r="M35" s="3"/>
      <c r="N35" s="3"/>
    </row>
    <row r="36" spans="2:14" s="3" customFormat="1" ht="15.75" x14ac:dyDescent="0.2">
      <c r="B36" s="46" t="s">
        <v>20</v>
      </c>
      <c r="C36" s="223"/>
      <c r="D36" s="223"/>
      <c r="E36" s="49"/>
      <c r="F36" s="49"/>
      <c r="G36" s="49"/>
      <c r="H36" s="49"/>
      <c r="I36" s="117"/>
      <c r="J36" s="98"/>
      <c r="K36" s="95"/>
      <c r="L36" s="95"/>
      <c r="M36" s="96"/>
    </row>
    <row r="37" spans="2:14" s="3" customFormat="1" ht="15.75" x14ac:dyDescent="0.2">
      <c r="B37" s="18"/>
      <c r="C37" s="224"/>
      <c r="D37" s="224"/>
      <c r="E37" s="9"/>
      <c r="F37" s="9"/>
      <c r="G37" s="9"/>
      <c r="H37" s="9"/>
      <c r="I37" s="118"/>
    </row>
    <row r="38" spans="2:14" s="3" customFormat="1" ht="31.5" x14ac:dyDescent="0.2">
      <c r="B38" s="45" t="str">
        <f>CONCATENATE("Indicador  Rentabilidad del Patrimonio",CHAR(10),"Mayor o Igual a ",K38)</f>
        <v>Indicador  Rentabilidad del Patrimonio
Mayor o Igual a 0,08</v>
      </c>
      <c r="C38" s="16" t="str">
        <f>IF(C75="MiPyME",IF(C39&gt;=$K$38,$B$25,$B$26),IF(C39&gt;=$L$38,$B$25,$B$26))</f>
        <v>HÁBIL</v>
      </c>
      <c r="D38" s="16" t="str">
        <f>IF(D75="MiPyME",IF(D39&gt;=$K$38,$B$25,$B$26),IF(D39&gt;=$L$38,$B$25,$B$26))</f>
        <v>HÁBIL</v>
      </c>
      <c r="E38" s="136"/>
      <c r="F38" s="136"/>
      <c r="G38" s="16" t="str">
        <f>IF(G75="MiPyME",IF(G39&gt;=$K$38,$B$25,$B$26),IF(G39&gt;=$L$38,$B$25,$B$26))</f>
        <v>HÁBIL</v>
      </c>
      <c r="H38" s="16" t="str">
        <f>IF(H75="MiPyME",IF(H39&gt;=$K$38,$B$25,$B$26),IF(H39&gt;=$L$38,$B$25,$B$26))</f>
        <v>HÁBIL</v>
      </c>
      <c r="I38" s="113" t="str">
        <f>IF(I75="MiPyME",IF(I39&gt;=$K$38,$B$25,$B$26),IF(I39&gt;=$L$38,$B$25,$B$26))</f>
        <v>HÁBIL</v>
      </c>
      <c r="K38" s="53">
        <v>0.08</v>
      </c>
      <c r="L38" s="53">
        <v>0.08</v>
      </c>
    </row>
    <row r="39" spans="2:14" s="3" customFormat="1" ht="22.5" customHeight="1" x14ac:dyDescent="0.2">
      <c r="B39" s="23" t="s">
        <v>21</v>
      </c>
      <c r="C39" s="19">
        <f t="shared" ref="C39:D39" si="32">C19/C17</f>
        <v>0.33317738731225965</v>
      </c>
      <c r="D39" s="19">
        <f t="shared" si="32"/>
        <v>0.24515747398384355</v>
      </c>
      <c r="E39" s="136"/>
      <c r="F39" s="136"/>
      <c r="G39" s="19">
        <f t="shared" ref="G39" si="33">G19/G17</f>
        <v>0.21458285713265635</v>
      </c>
      <c r="H39" s="19">
        <f t="shared" ref="H39" si="34">H19/H17</f>
        <v>0.1831100289714663</v>
      </c>
      <c r="I39" s="119">
        <f t="shared" ref="I39" si="35">I19/I17</f>
        <v>0.28255347777470086</v>
      </c>
    </row>
    <row r="40" spans="2:14" s="3" customFormat="1" ht="31.5" x14ac:dyDescent="0.2">
      <c r="B40" s="45" t="str">
        <f>CONCATENATE("Indicador Rentabilidad del Activo",CHAR(10),"Mayor o Igual a ",K40)</f>
        <v>Indicador Rentabilidad del Activo
Mayor o Igual a 0,034</v>
      </c>
      <c r="C40" s="14" t="str">
        <f>IF(C75="MiPyME",IF(C41&gt;=$K$40,$B$25,$B$26),IF(C41&gt;=$L$40,$B$25,$B$26))</f>
        <v>HÁBIL</v>
      </c>
      <c r="D40" s="14" t="str">
        <f>IF(D75="MiPyME",IF(D41&gt;=$K$40,$B$25,$B$26),IF(D41&gt;=$L$40,$B$25,$B$26))</f>
        <v>HÁBIL</v>
      </c>
      <c r="E40" s="136"/>
      <c r="F40" s="136"/>
      <c r="G40" s="14" t="str">
        <f>IF(G75="MiPyME",IF(G41&gt;=$K$40,$B$25,$B$26),IF(G41&gt;=$L$40,$B$25,$B$26))</f>
        <v>HÁBIL</v>
      </c>
      <c r="H40" s="14" t="str">
        <f>IF(H75="MiPyME",IF(H41&gt;=$K$40,$B$25,$B$26),IF(H41&gt;=$L$40,$B$25,$B$26))</f>
        <v>HÁBIL</v>
      </c>
      <c r="I40" s="111" t="str">
        <f>IF(I75="MiPyME",IF(I41&gt;=$K$40,$B$25,$B$26),IF(I41&gt;=$L$40,$B$25,$B$26))</f>
        <v>HÁBIL</v>
      </c>
      <c r="K40" s="53">
        <v>3.4000000000000002E-2</v>
      </c>
      <c r="L40" s="53">
        <v>3.4000000000000002E-2</v>
      </c>
    </row>
    <row r="41" spans="2:14" s="3" customFormat="1" ht="22.5" customHeight="1" x14ac:dyDescent="0.2">
      <c r="B41" s="23" t="s">
        <v>22</v>
      </c>
      <c r="C41" s="19">
        <f t="shared" ref="C41:D41" si="36">C19/C15</f>
        <v>0.30218165509638018</v>
      </c>
      <c r="D41" s="19">
        <f t="shared" si="36"/>
        <v>0.2109737634435499</v>
      </c>
      <c r="E41" s="160"/>
      <c r="F41" s="160"/>
      <c r="G41" s="19">
        <f t="shared" ref="G41" si="37">G19/G15</f>
        <v>0.18028882669288554</v>
      </c>
      <c r="H41" s="19">
        <f t="shared" ref="H41" si="38">H19/H15</f>
        <v>0.11821711462538878</v>
      </c>
      <c r="I41" s="119">
        <f t="shared" ref="I41" si="39">I19/I15</f>
        <v>0.13764695991271866</v>
      </c>
    </row>
    <row r="42" spans="2:14" s="3" customFormat="1" ht="25.9" customHeight="1" x14ac:dyDescent="0.2">
      <c r="B42" s="24" t="s">
        <v>23</v>
      </c>
      <c r="C42" s="159" t="str">
        <f t="shared" ref="C42:D42" si="40">+IF(COUNTIF(C28:C41,"NO HÁBIL")&gt;=1,"NO HABILITADO","HABILITADO")</f>
        <v>HABILITADO</v>
      </c>
      <c r="D42" s="159" t="str">
        <f t="shared" si="40"/>
        <v>HABILITADO</v>
      </c>
      <c r="E42" s="151"/>
      <c r="F42" s="162"/>
      <c r="G42" s="159" t="str">
        <f t="shared" ref="G42" si="41">+IF(COUNTIF(G28:G41,"NO HÁBIL")&gt;=1,"NO HABILITADO","HABILITADO")</f>
        <v>HABILITADO</v>
      </c>
      <c r="H42" s="159" t="str">
        <f t="shared" ref="H42" si="42">+IF(COUNTIF(H28:H41,"NO HÁBIL")&gt;=1,"NO HABILITADO","HABILITADO")</f>
        <v>HABILITADO</v>
      </c>
      <c r="I42" s="218" t="str">
        <f t="shared" ref="I42" si="43">+IF(COUNTIF(I28:I41,"NO HÁBIL")&gt;=1,"NO HABILITADO","HABILITADO")</f>
        <v>HABILITADO</v>
      </c>
    </row>
    <row r="43" spans="2:14" s="3" customFormat="1" ht="15.75" x14ac:dyDescent="0.25">
      <c r="B43" s="43"/>
      <c r="C43" s="44"/>
      <c r="D43" s="44"/>
      <c r="E43" s="44"/>
      <c r="F43" s="44"/>
      <c r="G43" s="44"/>
      <c r="H43" s="44"/>
      <c r="I43" s="99"/>
      <c r="L43" s="1"/>
    </row>
    <row r="44" spans="2:14" s="3" customFormat="1" ht="21" customHeight="1" x14ac:dyDescent="0.25">
      <c r="B44" s="242" t="s">
        <v>62</v>
      </c>
      <c r="C44" s="243"/>
      <c r="D44" s="243"/>
      <c r="E44" s="243"/>
      <c r="F44" s="243"/>
      <c r="G44" s="243"/>
      <c r="H44" s="243"/>
      <c r="I44" s="244"/>
      <c r="L44" s="1"/>
    </row>
    <row r="45" spans="2:14" s="3" customFormat="1" ht="21" customHeight="1" x14ac:dyDescent="0.25">
      <c r="B45" s="245"/>
      <c r="C45" s="246"/>
      <c r="D45" s="246"/>
      <c r="E45" s="246"/>
      <c r="F45" s="246"/>
      <c r="G45" s="246"/>
      <c r="H45" s="246"/>
      <c r="I45" s="247"/>
      <c r="L45" s="1"/>
    </row>
    <row r="46" spans="2:14" s="3" customFormat="1" ht="15.75" x14ac:dyDescent="0.25">
      <c r="B46" s="21"/>
      <c r="C46" s="156"/>
      <c r="D46" s="156"/>
      <c r="E46" s="156"/>
      <c r="F46" s="156"/>
      <c r="G46" s="156"/>
      <c r="H46" s="156"/>
      <c r="I46" s="22"/>
      <c r="L46" s="1"/>
    </row>
    <row r="47" spans="2:14" s="3" customFormat="1" ht="15.75" x14ac:dyDescent="0.25">
      <c r="B47" s="57" t="str">
        <f>B72</f>
        <v>Fecha de cierre del proceso:</v>
      </c>
      <c r="C47" s="225"/>
      <c r="D47" s="225"/>
      <c r="E47" s="156"/>
      <c r="F47" s="156"/>
      <c r="G47" s="156"/>
      <c r="H47" s="156"/>
      <c r="I47" s="22"/>
      <c r="L47" s="1"/>
    </row>
    <row r="48" spans="2:14" s="3" customFormat="1" ht="15.75" x14ac:dyDescent="0.25">
      <c r="B48" s="67">
        <v>45638</v>
      </c>
      <c r="C48" s="226"/>
      <c r="D48" s="226"/>
      <c r="E48" s="156"/>
      <c r="F48" s="156"/>
      <c r="G48" s="156"/>
      <c r="H48" s="156"/>
      <c r="I48" s="22"/>
      <c r="L48" s="1"/>
    </row>
    <row r="49" spans="1:12" s="3" customFormat="1" ht="15.75" x14ac:dyDescent="0.25">
      <c r="B49" s="58"/>
      <c r="C49" s="227"/>
      <c r="D49" s="227"/>
      <c r="I49" s="121"/>
      <c r="L49" s="1"/>
    </row>
    <row r="50" spans="1:12" s="3" customFormat="1" ht="15.75" x14ac:dyDescent="0.25">
      <c r="B50" s="79" t="s">
        <v>35</v>
      </c>
      <c r="C50" s="228"/>
      <c r="D50" s="228"/>
      <c r="E50" s="73"/>
      <c r="F50" s="73"/>
      <c r="G50" s="73"/>
      <c r="H50" s="73"/>
      <c r="I50" s="122"/>
      <c r="L50" s="1"/>
    </row>
    <row r="51" spans="1:12" s="3" customFormat="1" ht="15.75" x14ac:dyDescent="0.25">
      <c r="A51" s="5"/>
      <c r="B51" s="66">
        <v>45639</v>
      </c>
      <c r="C51" s="229"/>
      <c r="D51" s="229"/>
      <c r="E51" s="74"/>
      <c r="F51" s="74"/>
      <c r="G51" s="74"/>
      <c r="H51" s="74"/>
      <c r="I51" s="123"/>
      <c r="L51" s="1"/>
    </row>
    <row r="52" spans="1:12" s="3" customFormat="1" ht="15.75" x14ac:dyDescent="0.25">
      <c r="A52" s="5"/>
      <c r="B52" s="66"/>
      <c r="C52" s="229"/>
      <c r="D52" s="229"/>
      <c r="E52" s="74"/>
      <c r="F52" s="74"/>
      <c r="G52" s="74"/>
      <c r="H52" s="74"/>
      <c r="I52" s="123"/>
      <c r="L52" s="1"/>
    </row>
    <row r="53" spans="1:12" ht="15.75" x14ac:dyDescent="0.25">
      <c r="A53" s="6"/>
      <c r="B53" s="79" t="s">
        <v>36</v>
      </c>
      <c r="C53" s="228"/>
      <c r="D53" s="228"/>
      <c r="E53" s="157"/>
      <c r="F53" s="157"/>
      <c r="G53" s="157"/>
      <c r="H53" s="157"/>
      <c r="I53" s="124"/>
    </row>
    <row r="54" spans="1:12" ht="15.75" x14ac:dyDescent="0.25">
      <c r="A54" s="6"/>
      <c r="B54" s="66"/>
      <c r="C54" s="229"/>
      <c r="D54" s="229"/>
      <c r="E54" s="157"/>
      <c r="F54" s="157"/>
      <c r="G54" s="157"/>
      <c r="H54" s="157"/>
      <c r="I54" s="124"/>
    </row>
    <row r="55" spans="1:12" ht="15.75" x14ac:dyDescent="0.25">
      <c r="A55" s="6"/>
      <c r="B55" s="66"/>
      <c r="C55" s="229"/>
      <c r="D55" s="229"/>
      <c r="E55" s="157"/>
      <c r="F55" s="157"/>
      <c r="G55" s="157"/>
      <c r="H55" s="157"/>
      <c r="I55" s="124"/>
    </row>
    <row r="56" spans="1:12" ht="15.6" customHeight="1" x14ac:dyDescent="0.25">
      <c r="A56" s="6"/>
      <c r="B56" s="233" t="s">
        <v>88</v>
      </c>
      <c r="C56" s="234"/>
      <c r="D56" s="234"/>
      <c r="E56" s="234"/>
      <c r="F56" s="234"/>
      <c r="G56" s="234"/>
      <c r="H56" s="234"/>
      <c r="I56" s="235"/>
    </row>
    <row r="57" spans="1:12" ht="18" customHeight="1" x14ac:dyDescent="0.25">
      <c r="A57" s="6"/>
      <c r="B57" s="236"/>
      <c r="C57" s="237"/>
      <c r="D57" s="237"/>
      <c r="E57" s="237"/>
      <c r="F57" s="237"/>
      <c r="G57" s="237"/>
      <c r="H57" s="237"/>
      <c r="I57" s="238"/>
    </row>
    <row r="58" spans="1:12" ht="15" customHeight="1" thickBot="1" x14ac:dyDescent="0.3">
      <c r="B58" s="239"/>
      <c r="C58" s="240"/>
      <c r="D58" s="240"/>
      <c r="E58" s="240"/>
      <c r="F58" s="240"/>
      <c r="G58" s="240"/>
      <c r="H58" s="240"/>
      <c r="I58" s="241"/>
    </row>
    <row r="59" spans="1:12" x14ac:dyDescent="0.25">
      <c r="B59" s="185"/>
      <c r="I59" s="186"/>
    </row>
    <row r="60" spans="1:12" x14ac:dyDescent="0.25">
      <c r="B60" s="187"/>
      <c r="C60" s="7"/>
      <c r="D60" s="7"/>
      <c r="E60" s="7"/>
      <c r="F60" s="7"/>
      <c r="G60" s="7"/>
      <c r="H60" s="7"/>
      <c r="I60" s="188"/>
    </row>
    <row r="61" spans="1:12" x14ac:dyDescent="0.25">
      <c r="B61" s="185"/>
      <c r="I61" s="186"/>
    </row>
    <row r="62" spans="1:12" x14ac:dyDescent="0.25">
      <c r="B62" s="185"/>
      <c r="I62" s="186"/>
    </row>
    <row r="63" spans="1:12" x14ac:dyDescent="0.25">
      <c r="B63" s="185"/>
      <c r="I63" s="186"/>
    </row>
    <row r="64" spans="1:12" x14ac:dyDescent="0.25">
      <c r="B64" s="189" t="s">
        <v>26</v>
      </c>
      <c r="C64" s="230"/>
      <c r="D64" s="230"/>
      <c r="E64" s="60"/>
      <c r="F64" s="60"/>
      <c r="G64" s="60"/>
      <c r="H64" s="60"/>
      <c r="I64" s="190"/>
    </row>
    <row r="65" spans="2:9" x14ac:dyDescent="0.25">
      <c r="B65" s="185"/>
      <c r="I65" s="186"/>
    </row>
    <row r="66" spans="2:9" x14ac:dyDescent="0.25">
      <c r="B66" s="185" t="s">
        <v>30</v>
      </c>
      <c r="C66" s="164">
        <f>B51</f>
        <v>45639</v>
      </c>
      <c r="D66" s="164">
        <f>C66</f>
        <v>45639</v>
      </c>
      <c r="E66" s="164">
        <f>B51</f>
        <v>45639</v>
      </c>
      <c r="F66" s="164">
        <f>E66</f>
        <v>45639</v>
      </c>
      <c r="G66" s="163"/>
      <c r="H66" s="164">
        <f>F66</f>
        <v>45639</v>
      </c>
      <c r="I66" s="191">
        <f>H66</f>
        <v>45639</v>
      </c>
    </row>
    <row r="67" spans="2:9" x14ac:dyDescent="0.25">
      <c r="B67" s="185"/>
      <c r="C67" s="3"/>
      <c r="D67" s="3"/>
      <c r="E67" s="3"/>
      <c r="F67" s="3"/>
      <c r="I67" s="186"/>
    </row>
    <row r="68" spans="2:9" x14ac:dyDescent="0.25">
      <c r="B68" s="192"/>
      <c r="C68" s="166">
        <f t="shared" ref="C68:E68" si="44">C9</f>
        <v>1</v>
      </c>
      <c r="D68" s="166">
        <f t="shared" ref="D68" si="45">D9</f>
        <v>2</v>
      </c>
      <c r="E68" s="166" t="str">
        <f t="shared" si="44"/>
        <v>A</v>
      </c>
      <c r="F68" s="166" t="str">
        <f t="shared" ref="F68:G68" si="46">F9</f>
        <v>B</v>
      </c>
      <c r="G68" s="165">
        <f t="shared" si="46"/>
        <v>3</v>
      </c>
      <c r="H68" s="165">
        <f t="shared" ref="H68:I68" si="47">H9</f>
        <v>4</v>
      </c>
      <c r="I68" s="193">
        <f t="shared" si="47"/>
        <v>5</v>
      </c>
    </row>
    <row r="69" spans="2:9" x14ac:dyDescent="0.25">
      <c r="B69" s="194" t="s">
        <v>27</v>
      </c>
      <c r="C69" s="167">
        <v>45611</v>
      </c>
      <c r="D69" s="167">
        <v>45616</v>
      </c>
      <c r="E69" s="167">
        <v>45634</v>
      </c>
      <c r="F69" s="167">
        <v>45621</v>
      </c>
      <c r="G69" s="195"/>
      <c r="H69" s="196">
        <v>45637</v>
      </c>
      <c r="I69" s="197">
        <v>45637</v>
      </c>
    </row>
    <row r="70" spans="2:9" x14ac:dyDescent="0.25">
      <c r="B70" s="194" t="s">
        <v>28</v>
      </c>
      <c r="C70" s="167">
        <v>45390</v>
      </c>
      <c r="D70" s="167">
        <v>45440</v>
      </c>
      <c r="E70" s="167">
        <v>45547</v>
      </c>
      <c r="F70" s="167">
        <v>45370</v>
      </c>
      <c r="G70" s="195"/>
      <c r="H70" s="196">
        <v>45390</v>
      </c>
      <c r="I70" s="197">
        <v>45390</v>
      </c>
    </row>
    <row r="71" spans="2:9" x14ac:dyDescent="0.25">
      <c r="B71" s="185"/>
      <c r="I71" s="186"/>
    </row>
    <row r="72" spans="2:9" x14ac:dyDescent="0.25">
      <c r="B72" s="185" t="s">
        <v>29</v>
      </c>
      <c r="C72" s="163">
        <f>B48</f>
        <v>45638</v>
      </c>
      <c r="D72" s="163">
        <f>C72</f>
        <v>45638</v>
      </c>
      <c r="E72" s="163">
        <f>B48</f>
        <v>45638</v>
      </c>
      <c r="F72" s="163">
        <f>E72</f>
        <v>45638</v>
      </c>
      <c r="G72" s="163"/>
      <c r="H72" s="163">
        <f>F72</f>
        <v>45638</v>
      </c>
      <c r="I72" s="198">
        <f>H72</f>
        <v>45638</v>
      </c>
    </row>
    <row r="73" spans="2:9" x14ac:dyDescent="0.25">
      <c r="B73" s="194" t="s">
        <v>31</v>
      </c>
      <c r="C73" s="168">
        <f>C72-C69</f>
        <v>27</v>
      </c>
      <c r="D73" s="168">
        <f>D72-D69</f>
        <v>22</v>
      </c>
      <c r="E73" s="168">
        <f>E72-E69</f>
        <v>4</v>
      </c>
      <c r="F73" s="168">
        <f>F72-F69</f>
        <v>17</v>
      </c>
      <c r="G73" s="168"/>
      <c r="H73" s="168">
        <f t="shared" ref="H73" si="48">H72-H69</f>
        <v>1</v>
      </c>
      <c r="I73" s="199">
        <f t="shared" ref="I73" si="49">I72-I69</f>
        <v>1</v>
      </c>
    </row>
    <row r="74" spans="2:9" x14ac:dyDescent="0.25">
      <c r="B74" s="200">
        <v>60</v>
      </c>
      <c r="C74" s="169"/>
      <c r="D74" s="169"/>
      <c r="E74" s="169"/>
      <c r="F74" s="169"/>
      <c r="G74" s="169"/>
      <c r="H74" s="169"/>
      <c r="I74" s="201"/>
    </row>
    <row r="75" spans="2:9" x14ac:dyDescent="0.25">
      <c r="B75" s="202" t="s">
        <v>58</v>
      </c>
      <c r="C75" s="203" t="s">
        <v>57</v>
      </c>
      <c r="D75" s="203" t="s">
        <v>57</v>
      </c>
      <c r="E75" s="203" t="s">
        <v>57</v>
      </c>
      <c r="F75" s="203" t="s">
        <v>57</v>
      </c>
      <c r="G75" s="175" t="s">
        <v>57</v>
      </c>
      <c r="H75" s="203" t="s">
        <v>57</v>
      </c>
      <c r="I75" s="204" t="s">
        <v>57</v>
      </c>
    </row>
    <row r="76" spans="2:9" x14ac:dyDescent="0.25">
      <c r="B76" s="202"/>
      <c r="C76" s="170"/>
      <c r="D76" s="170"/>
      <c r="E76" s="170"/>
      <c r="F76" s="170"/>
      <c r="G76" s="170"/>
      <c r="H76" s="170"/>
      <c r="I76" s="205"/>
    </row>
    <row r="77" spans="2:9" ht="89.45" customHeight="1" thickBot="1" x14ac:dyDescent="0.3">
      <c r="B77" s="206" t="s">
        <v>66</v>
      </c>
      <c r="C77" s="207" t="s">
        <v>74</v>
      </c>
      <c r="D77" s="207" t="s">
        <v>82</v>
      </c>
      <c r="E77" s="207" t="s">
        <v>82</v>
      </c>
      <c r="F77" s="207" t="s">
        <v>73</v>
      </c>
      <c r="G77" s="207"/>
      <c r="H77" s="207" t="s">
        <v>73</v>
      </c>
      <c r="I77" s="208" t="s">
        <v>73</v>
      </c>
    </row>
    <row r="78" spans="2:9" x14ac:dyDescent="0.25">
      <c r="B78"/>
      <c r="C78"/>
      <c r="D78"/>
      <c r="E78"/>
      <c r="F78"/>
      <c r="G78"/>
      <c r="H78"/>
      <c r="I78"/>
    </row>
    <row r="79" spans="2:9" x14ac:dyDescent="0.25">
      <c r="B79"/>
      <c r="C79"/>
      <c r="D79"/>
      <c r="E79"/>
      <c r="F79"/>
      <c r="G79"/>
      <c r="H79"/>
      <c r="I79"/>
    </row>
    <row r="80" spans="2:9" x14ac:dyDescent="0.25">
      <c r="B80"/>
      <c r="C80"/>
      <c r="D80"/>
      <c r="E80"/>
      <c r="F80"/>
      <c r="G80"/>
      <c r="H80"/>
      <c r="I80"/>
    </row>
    <row r="81" spans="2:9" x14ac:dyDescent="0.25">
      <c r="B81"/>
      <c r="C81"/>
      <c r="D81"/>
      <c r="E81"/>
      <c r="F81"/>
      <c r="G81"/>
      <c r="H81"/>
      <c r="I81"/>
    </row>
    <row r="82" spans="2:9" x14ac:dyDescent="0.25">
      <c r="B82"/>
      <c r="C82"/>
      <c r="D82"/>
      <c r="E82"/>
      <c r="F82"/>
      <c r="G82"/>
      <c r="H82"/>
      <c r="I82"/>
    </row>
    <row r="83" spans="2:9" x14ac:dyDescent="0.25">
      <c r="B83"/>
      <c r="C83"/>
      <c r="D83"/>
      <c r="E83"/>
      <c r="F83"/>
      <c r="G83"/>
      <c r="H83"/>
      <c r="I83"/>
    </row>
    <row r="84" spans="2:9" x14ac:dyDescent="0.25">
      <c r="B84"/>
      <c r="C84"/>
      <c r="D84"/>
      <c r="E84"/>
      <c r="F84"/>
      <c r="G84"/>
      <c r="H84"/>
      <c r="I84"/>
    </row>
    <row r="85" spans="2:9" x14ac:dyDescent="0.25">
      <c r="B85"/>
      <c r="C85"/>
      <c r="D85"/>
      <c r="E85"/>
      <c r="F85"/>
      <c r="G85"/>
      <c r="H85"/>
      <c r="I85"/>
    </row>
    <row r="86" spans="2:9" x14ac:dyDescent="0.25">
      <c r="B86"/>
      <c r="C86"/>
      <c r="D86"/>
      <c r="E86"/>
      <c r="F86"/>
      <c r="G86"/>
      <c r="H86"/>
      <c r="I86"/>
    </row>
    <row r="87" spans="2:9" x14ac:dyDescent="0.25">
      <c r="B87"/>
      <c r="C87"/>
      <c r="D87"/>
      <c r="E87"/>
      <c r="F87"/>
      <c r="G87"/>
      <c r="H87"/>
      <c r="I87"/>
    </row>
    <row r="88" spans="2:9" x14ac:dyDescent="0.25">
      <c r="B88"/>
      <c r="C88"/>
      <c r="D88"/>
      <c r="E88"/>
      <c r="F88"/>
      <c r="G88"/>
      <c r="H88"/>
      <c r="I88"/>
    </row>
    <row r="89" spans="2:9" x14ac:dyDescent="0.25">
      <c r="B89"/>
      <c r="C89"/>
      <c r="D89"/>
      <c r="E89"/>
      <c r="F89"/>
      <c r="G89"/>
      <c r="H89"/>
      <c r="I89"/>
    </row>
    <row r="90" spans="2:9" x14ac:dyDescent="0.25">
      <c r="B90"/>
      <c r="C90"/>
      <c r="D90"/>
      <c r="E90"/>
      <c r="F90"/>
      <c r="G90"/>
      <c r="H90"/>
      <c r="I90"/>
    </row>
  </sheetData>
  <sheetProtection algorithmName="SHA-512" hashValue="wUkT5mAQ2E+pdPchlZ2cTrPaP/Czu6szDZ/c2bfY3XGeUg7sROtEtT5yxOSO7oqe7i+5tB5LoWeHCwHIeWxzBQ==" saltValue="sVyfpsoa0YcHA/nYkv798Q==" spinCount="100000" sheet="1" objects="1" scenarios="1"/>
  <mergeCells count="4">
    <mergeCell ref="B1:B5"/>
    <mergeCell ref="B56:I58"/>
    <mergeCell ref="B44:I45"/>
    <mergeCell ref="I1:I5"/>
  </mergeCells>
  <conditionalFormatting sqref="B74">
    <cfRule type="cellIs" dxfId="27" priority="117" operator="greaterThan">
      <formula>60</formula>
    </cfRule>
  </conditionalFormatting>
  <conditionalFormatting sqref="G70">
    <cfRule type="expression" dxfId="26" priority="44">
      <formula>YEAR(G70)=2022</formula>
    </cfRule>
  </conditionalFormatting>
  <conditionalFormatting sqref="E11:G11">
    <cfRule type="cellIs" dxfId="25" priority="46" operator="equal">
      <formula>"NO VIGENTE"</formula>
    </cfRule>
  </conditionalFormatting>
  <conditionalFormatting sqref="E42:G42">
    <cfRule type="cellIs" dxfId="24" priority="45" operator="equal">
      <formula>"NO HABILITADO"</formula>
    </cfRule>
  </conditionalFormatting>
  <conditionalFormatting sqref="E73:G73">
    <cfRule type="cellIs" dxfId="23" priority="47" operator="greaterThan">
      <formula>$B$74</formula>
    </cfRule>
  </conditionalFormatting>
  <conditionalFormatting sqref="H11">
    <cfRule type="cellIs" dxfId="22" priority="41" operator="equal">
      <formula>"NO VIGENTE"</formula>
    </cfRule>
  </conditionalFormatting>
  <conditionalFormatting sqref="I11">
    <cfRule type="cellIs" dxfId="21" priority="37" operator="equal">
      <formula>"NO VIGENTE"</formula>
    </cfRule>
  </conditionalFormatting>
  <conditionalFormatting sqref="H42">
    <cfRule type="cellIs" dxfId="20" priority="12" operator="equal">
      <formula>"NO HABILITADO"</formula>
    </cfRule>
  </conditionalFormatting>
  <conditionalFormatting sqref="H70">
    <cfRule type="expression" dxfId="19" priority="28">
      <formula>YEAR(H70)=2022</formula>
    </cfRule>
  </conditionalFormatting>
  <conditionalFormatting sqref="H73">
    <cfRule type="cellIs" dxfId="18" priority="29" operator="greaterThan">
      <formula>$B$74</formula>
    </cfRule>
  </conditionalFormatting>
  <conditionalFormatting sqref="I70">
    <cfRule type="expression" dxfId="17" priority="24">
      <formula>YEAR(I70)=2022</formula>
    </cfRule>
  </conditionalFormatting>
  <conditionalFormatting sqref="I73">
    <cfRule type="cellIs" dxfId="16" priority="25" operator="greaterThan">
      <formula>$B$74</formula>
    </cfRule>
  </conditionalFormatting>
  <conditionalFormatting sqref="E70">
    <cfRule type="expression" dxfId="15" priority="18">
      <formula>YEAR(E70)=2022</formula>
    </cfRule>
  </conditionalFormatting>
  <conditionalFormatting sqref="F70">
    <cfRule type="expression" dxfId="14" priority="17">
      <formula>YEAR(F70)=2022</formula>
    </cfRule>
  </conditionalFormatting>
  <conditionalFormatting sqref="I42">
    <cfRule type="cellIs" dxfId="13" priority="11" operator="equal">
      <formula>"NO HABILITADO"</formula>
    </cfRule>
  </conditionalFormatting>
  <conditionalFormatting sqref="C11">
    <cfRule type="cellIs" dxfId="12" priority="8" operator="equal">
      <formula>"NO VIGENTE"</formula>
    </cfRule>
  </conditionalFormatting>
  <conditionalFormatting sqref="C42">
    <cfRule type="cellIs" dxfId="11" priority="7" operator="equal">
      <formula>"NO HABILITADO"</formula>
    </cfRule>
  </conditionalFormatting>
  <conditionalFormatting sqref="C73">
    <cfRule type="cellIs" dxfId="10" priority="6" operator="greaterThan">
      <formula>$B$74</formula>
    </cfRule>
  </conditionalFormatting>
  <conditionalFormatting sqref="C70">
    <cfRule type="expression" dxfId="9" priority="5">
      <formula>YEAR(C70)=2022</formula>
    </cfRule>
  </conditionalFormatting>
  <conditionalFormatting sqref="D11">
    <cfRule type="cellIs" dxfId="8" priority="4" operator="equal">
      <formula>"NO VIGENTE"</formula>
    </cfRule>
  </conditionalFormatting>
  <conditionalFormatting sqref="D42">
    <cfRule type="cellIs" dxfId="7" priority="3" operator="equal">
      <formula>"NO HABILITADO"</formula>
    </cfRule>
  </conditionalFormatting>
  <conditionalFormatting sqref="D73">
    <cfRule type="cellIs" dxfId="6" priority="2" operator="greaterThan">
      <formula>$B$74</formula>
    </cfRule>
  </conditionalFormatting>
  <conditionalFormatting sqref="D70">
    <cfRule type="expression" dxfId="5" priority="1">
      <formula>YEAR(D70)=2022</formula>
    </cfRule>
  </conditionalFormatting>
  <dataValidations count="1">
    <dataValidation type="list" allowBlank="1" showInputMessage="1" showErrorMessage="1" sqref="C75:I76" xr:uid="{00000000-0002-0000-0000-000000000000}">
      <formula1>$K$22:$L$22</formula1>
    </dataValidation>
  </dataValidations>
  <printOptions horizontalCentered="1" verticalCentered="1"/>
  <pageMargins left="0.19685039370078741" right="0.19685039370078741" top="0.15748031496062992" bottom="0.15748031496062992" header="0.31496062992125984" footer="0.31496062992125984"/>
  <pageSetup paperSize="256" scale="37" orientation="landscape" r:id="rId1"/>
  <ignoredErrors>
    <ignoredError sqref="J21 J43:J60 G41" evalError="1"/>
  </ignoredErrors>
  <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V90"/>
  <sheetViews>
    <sheetView showGridLines="0" topLeftCell="A57" zoomScale="70" zoomScaleNormal="70" zoomScalePageLayoutView="90" workbookViewId="0">
      <selection activeCell="A8" sqref="A8"/>
    </sheetView>
  </sheetViews>
  <sheetFormatPr baseColWidth="10" defaultColWidth="18.7109375" defaultRowHeight="15" x14ac:dyDescent="0.25"/>
  <cols>
    <col min="1" max="1" width="1.42578125" style="1" customWidth="1"/>
    <col min="2" max="2" width="57.28515625" style="1" customWidth="1"/>
    <col min="3" max="17" width="29.7109375" style="1" customWidth="1"/>
    <col min="18" max="18" width="21.5703125" style="1" bestFit="1" customWidth="1"/>
    <col min="19" max="19" width="18.7109375" style="1"/>
    <col min="20" max="20" width="18.7109375" style="1" customWidth="1"/>
    <col min="21" max="16384" width="18.7109375" style="1"/>
  </cols>
  <sheetData>
    <row r="1" spans="1:20" ht="13.9" customHeight="1" x14ac:dyDescent="0.25">
      <c r="B1" s="231"/>
      <c r="C1" s="27"/>
      <c r="D1" s="28"/>
      <c r="E1" s="28"/>
      <c r="F1" s="28"/>
      <c r="G1" s="28"/>
      <c r="H1" s="28"/>
      <c r="I1" s="28"/>
      <c r="J1" s="28"/>
      <c r="K1" s="28"/>
      <c r="L1" s="28"/>
      <c r="M1" s="28"/>
      <c r="N1" s="28"/>
      <c r="O1" s="28"/>
      <c r="P1" s="28"/>
      <c r="Q1" s="248" t="s">
        <v>0</v>
      </c>
    </row>
    <row r="2" spans="1:20" ht="13.9" customHeight="1" x14ac:dyDescent="0.25">
      <c r="B2" s="232"/>
      <c r="C2" s="29"/>
      <c r="D2" s="154"/>
      <c r="E2" s="154"/>
      <c r="F2" s="154"/>
      <c r="G2" s="154"/>
      <c r="H2" s="154"/>
      <c r="I2" s="154"/>
      <c r="J2" s="154"/>
      <c r="K2" s="154"/>
      <c r="L2" s="154"/>
      <c r="M2" s="154"/>
      <c r="N2" s="154"/>
      <c r="O2" s="154"/>
      <c r="P2" s="154"/>
      <c r="Q2" s="249"/>
    </row>
    <row r="3" spans="1:20" ht="26.25" x14ac:dyDescent="0.25">
      <c r="B3" s="232"/>
      <c r="C3" s="32" t="s">
        <v>34</v>
      </c>
      <c r="D3" s="155"/>
      <c r="E3" s="155"/>
      <c r="F3" s="155"/>
      <c r="G3" s="155"/>
      <c r="H3" s="155"/>
      <c r="I3" s="155"/>
      <c r="J3" s="155"/>
      <c r="K3" s="155"/>
      <c r="L3" s="155"/>
      <c r="M3" s="155"/>
      <c r="N3" s="155"/>
      <c r="O3" s="155"/>
      <c r="P3" s="155"/>
      <c r="Q3" s="249"/>
    </row>
    <row r="4" spans="1:20" ht="13.9" customHeight="1" x14ac:dyDescent="0.25">
      <c r="B4" s="232"/>
      <c r="C4" s="29"/>
      <c r="D4" s="154"/>
      <c r="E4" s="154"/>
      <c r="F4" s="154"/>
      <c r="G4" s="154"/>
      <c r="H4" s="154"/>
      <c r="I4" s="154"/>
      <c r="J4" s="154"/>
      <c r="K4" s="154"/>
      <c r="L4" s="154"/>
      <c r="M4" s="154"/>
      <c r="N4" s="154"/>
      <c r="O4" s="154"/>
      <c r="P4" s="154"/>
      <c r="Q4" s="249"/>
    </row>
    <row r="5" spans="1:20" ht="13.9" customHeight="1" x14ac:dyDescent="0.25">
      <c r="B5" s="232"/>
      <c r="C5" s="30"/>
      <c r="D5" s="31"/>
      <c r="E5" s="31"/>
      <c r="F5" s="31"/>
      <c r="G5" s="31"/>
      <c r="H5" s="31"/>
      <c r="I5" s="31"/>
      <c r="J5" s="31"/>
      <c r="K5" s="31"/>
      <c r="L5" s="31"/>
      <c r="M5" s="31"/>
      <c r="N5" s="31"/>
      <c r="O5" s="31"/>
      <c r="P5" s="31"/>
      <c r="Q5" s="249"/>
    </row>
    <row r="6" spans="1:20" ht="54" customHeight="1" x14ac:dyDescent="0.25">
      <c r="B6" s="35" t="s">
        <v>68</v>
      </c>
      <c r="C6" s="33"/>
      <c r="D6" s="33"/>
      <c r="E6" s="33"/>
      <c r="F6" s="33"/>
      <c r="G6" s="33"/>
      <c r="H6" s="33"/>
      <c r="I6" s="33"/>
      <c r="J6" s="33"/>
      <c r="K6" s="33"/>
      <c r="L6" s="33"/>
      <c r="M6" s="33"/>
      <c r="N6" s="33"/>
      <c r="O6" s="33"/>
      <c r="P6" s="33"/>
      <c r="Q6" s="34"/>
      <c r="S6" s="80"/>
      <c r="T6" s="80"/>
    </row>
    <row r="7" spans="1:20" ht="81.599999999999994" customHeight="1" x14ac:dyDescent="0.25">
      <c r="B7" s="35" t="s">
        <v>70</v>
      </c>
      <c r="C7" s="36"/>
      <c r="D7" s="36"/>
      <c r="E7" s="36"/>
      <c r="F7" s="36"/>
      <c r="G7" s="36"/>
      <c r="H7" s="36"/>
      <c r="I7" s="36"/>
      <c r="J7" s="36"/>
      <c r="K7" s="36"/>
      <c r="L7" s="36"/>
      <c r="M7" s="36"/>
      <c r="N7" s="36"/>
      <c r="O7" s="36"/>
      <c r="P7" s="36"/>
      <c r="Q7" s="37"/>
    </row>
    <row r="8" spans="1:20" ht="31.5" x14ac:dyDescent="0.25">
      <c r="B8" s="25" t="s">
        <v>1</v>
      </c>
      <c r="C8" s="149"/>
      <c r="D8" s="72"/>
      <c r="E8" s="72"/>
      <c r="F8" s="149" t="s">
        <v>76</v>
      </c>
      <c r="G8" s="72"/>
      <c r="H8" s="72"/>
      <c r="I8" s="149" t="s">
        <v>76</v>
      </c>
      <c r="J8" s="149"/>
      <c r="K8" s="149"/>
      <c r="L8" s="72"/>
      <c r="M8" s="72"/>
      <c r="N8" s="149" t="s">
        <v>76</v>
      </c>
      <c r="O8" s="138"/>
      <c r="P8" s="138"/>
      <c r="Q8" s="150" t="s">
        <v>76</v>
      </c>
      <c r="S8" s="56" t="s">
        <v>25</v>
      </c>
    </row>
    <row r="9" spans="1:20" s="3" customFormat="1" ht="15.75" x14ac:dyDescent="0.25">
      <c r="A9" s="2"/>
      <c r="B9" s="24"/>
      <c r="C9" s="8">
        <v>1</v>
      </c>
      <c r="D9" s="131" t="s">
        <v>63</v>
      </c>
      <c r="E9" s="131" t="s">
        <v>64</v>
      </c>
      <c r="F9" s="8">
        <f>+C9+1</f>
        <v>2</v>
      </c>
      <c r="G9" s="131" t="s">
        <v>63</v>
      </c>
      <c r="H9" s="131" t="s">
        <v>64</v>
      </c>
      <c r="I9" s="8">
        <f>+F9+1</f>
        <v>3</v>
      </c>
      <c r="J9" s="8">
        <f>I9+1</f>
        <v>4</v>
      </c>
      <c r="K9" s="8">
        <f t="shared" ref="K9" si="0">+J9+1</f>
        <v>5</v>
      </c>
      <c r="L9" s="131" t="s">
        <v>63</v>
      </c>
      <c r="M9" s="131" t="s">
        <v>64</v>
      </c>
      <c r="N9" s="8">
        <f>+K9+1</f>
        <v>6</v>
      </c>
      <c r="O9" s="131" t="s">
        <v>63</v>
      </c>
      <c r="P9" s="131" t="s">
        <v>64</v>
      </c>
      <c r="Q9" s="105">
        <f>N9+1</f>
        <v>7</v>
      </c>
      <c r="T9" s="1"/>
    </row>
    <row r="10" spans="1:20" s="3" customFormat="1" ht="31.5" x14ac:dyDescent="0.25">
      <c r="B10" s="45" t="s">
        <v>56</v>
      </c>
      <c r="C10" s="51" t="str">
        <f t="shared" ref="C10" si="1">IF(YEAR(C70)=2023,"31-DIC.-2022 RUP","31-DIC.-2021 RUP")</f>
        <v>31-DIC.-2022 RUP</v>
      </c>
      <c r="D10" s="132" t="s">
        <v>65</v>
      </c>
      <c r="E10" s="132" t="s">
        <v>65</v>
      </c>
      <c r="F10" s="51"/>
      <c r="G10" s="132" t="s">
        <v>65</v>
      </c>
      <c r="H10" s="132" t="s">
        <v>65</v>
      </c>
      <c r="I10" s="51"/>
      <c r="J10" s="51" t="str">
        <f t="shared" ref="J10:K10" si="2">IF(YEAR(J70)=2023,"31-DIC.-2022 RUP","31-DIC.-2021 RUP")</f>
        <v>31-DIC.-2022 RUP</v>
      </c>
      <c r="K10" s="51" t="str">
        <f t="shared" si="2"/>
        <v>31-DIC.-2022 RUP</v>
      </c>
      <c r="L10" s="132" t="s">
        <v>65</v>
      </c>
      <c r="M10" s="132" t="s">
        <v>65</v>
      </c>
      <c r="N10" s="51"/>
      <c r="O10" s="132" t="s">
        <v>65</v>
      </c>
      <c r="P10" s="132" t="s">
        <v>65</v>
      </c>
      <c r="Q10" s="106"/>
      <c r="T10" s="1"/>
    </row>
    <row r="11" spans="1:20" s="3" customFormat="1" ht="15.75" x14ac:dyDescent="0.25">
      <c r="B11" s="24" t="s">
        <v>2</v>
      </c>
      <c r="C11" s="26" t="str">
        <f t="shared" ref="C11:Q11" si="3">IF(C73&lt;=$B$74,"VIGENTE","NO VIGENTE")</f>
        <v>NO VIGENTE</v>
      </c>
      <c r="D11" s="133" t="str">
        <f t="shared" si="3"/>
        <v>NO VIGENTE</v>
      </c>
      <c r="E11" s="133" t="str">
        <f t="shared" si="3"/>
        <v>NO VIGENTE</v>
      </c>
      <c r="F11" s="26" t="str">
        <f t="shared" si="3"/>
        <v>VIGENTE</v>
      </c>
      <c r="G11" s="133" t="str">
        <f t="shared" si="3"/>
        <v>NO VIGENTE</v>
      </c>
      <c r="H11" s="133" t="str">
        <f t="shared" si="3"/>
        <v>NO VIGENTE</v>
      </c>
      <c r="I11" s="26" t="str">
        <f t="shared" si="3"/>
        <v>VIGENTE</v>
      </c>
      <c r="J11" s="26" t="str">
        <f t="shared" si="3"/>
        <v>NO VIGENTE</v>
      </c>
      <c r="K11" s="26" t="str">
        <f t="shared" si="3"/>
        <v>NO VIGENTE</v>
      </c>
      <c r="L11" s="133" t="str">
        <f t="shared" si="3"/>
        <v>NO VIGENTE</v>
      </c>
      <c r="M11" s="133" t="str">
        <f t="shared" si="3"/>
        <v>NO VIGENTE</v>
      </c>
      <c r="N11" s="26" t="str">
        <f t="shared" si="3"/>
        <v>VIGENTE</v>
      </c>
      <c r="O11" s="133" t="str">
        <f t="shared" si="3"/>
        <v>NO VIGENTE</v>
      </c>
      <c r="P11" s="133" t="str">
        <f t="shared" si="3"/>
        <v>NO VIGENTE</v>
      </c>
      <c r="Q11" s="107" t="str">
        <f t="shared" si="3"/>
        <v>VIGENTE</v>
      </c>
      <c r="T11" s="1"/>
    </row>
    <row r="12" spans="1:20" s="3" customFormat="1" ht="15.75" x14ac:dyDescent="0.25">
      <c r="B12" s="24" t="s">
        <v>3</v>
      </c>
      <c r="C12" s="10">
        <v>1</v>
      </c>
      <c r="D12" s="134">
        <v>0.5</v>
      </c>
      <c r="E12" s="135">
        <v>0.5</v>
      </c>
      <c r="F12" s="10">
        <f>SUM(D12:E12)</f>
        <v>1</v>
      </c>
      <c r="G12" s="134">
        <v>0.5</v>
      </c>
      <c r="H12" s="135">
        <v>0.5</v>
      </c>
      <c r="I12" s="10">
        <f>SUM(G12:H12)</f>
        <v>1</v>
      </c>
      <c r="J12" s="10">
        <v>1</v>
      </c>
      <c r="K12" s="10">
        <v>1</v>
      </c>
      <c r="L12" s="134">
        <v>0.55000000000000004</v>
      </c>
      <c r="M12" s="135">
        <v>0.45</v>
      </c>
      <c r="N12" s="10">
        <f>SUM(L12:M12)</f>
        <v>1</v>
      </c>
      <c r="O12" s="134">
        <v>0.95</v>
      </c>
      <c r="P12" s="135">
        <v>0.05</v>
      </c>
      <c r="Q12" s="100">
        <f>SUM(O12:P12)</f>
        <v>1</v>
      </c>
      <c r="T12" s="1"/>
    </row>
    <row r="13" spans="1:20" s="3" customFormat="1" ht="15.75" x14ac:dyDescent="0.25">
      <c r="B13" s="24" t="s">
        <v>4</v>
      </c>
      <c r="C13" s="38"/>
      <c r="D13" s="136"/>
      <c r="E13" s="136"/>
      <c r="F13" s="38">
        <f>SUM((D13*D$12),(E13*E$12))</f>
        <v>0</v>
      </c>
      <c r="G13" s="136"/>
      <c r="H13" s="136"/>
      <c r="I13" s="38">
        <f>SUM((G13*G$12),(H13*H$12))</f>
        <v>0</v>
      </c>
      <c r="J13" s="38"/>
      <c r="K13" s="38"/>
      <c r="L13" s="136"/>
      <c r="M13" s="136"/>
      <c r="N13" s="38">
        <f>SUM((L13*L$12),(M13*M$12))</f>
        <v>0</v>
      </c>
      <c r="O13" s="147"/>
      <c r="P13" s="147"/>
      <c r="Q13" s="101">
        <f>SUM((O13*O$12),(P13*P$12))</f>
        <v>0</v>
      </c>
      <c r="T13" s="1"/>
    </row>
    <row r="14" spans="1:20" s="3" customFormat="1" ht="15.75" x14ac:dyDescent="0.25">
      <c r="B14" s="24" t="s">
        <v>5</v>
      </c>
      <c r="C14" s="38"/>
      <c r="D14" s="136"/>
      <c r="E14" s="136"/>
      <c r="F14" s="38">
        <f>SUM((D14*D$12),(E14*E$12))</f>
        <v>0</v>
      </c>
      <c r="G14" s="136"/>
      <c r="H14" s="136"/>
      <c r="I14" s="38">
        <f>SUM((G14*G$12),(H14*H$12))</f>
        <v>0</v>
      </c>
      <c r="J14" s="38"/>
      <c r="K14" s="38"/>
      <c r="L14" s="136"/>
      <c r="M14" s="136"/>
      <c r="N14" s="38">
        <f>SUM((L14*L$12),(M14*M$12))</f>
        <v>0</v>
      </c>
      <c r="O14" s="147"/>
      <c r="P14" s="147"/>
      <c r="Q14" s="101">
        <f>SUM((O14*O$12),(P14*P$12))</f>
        <v>0</v>
      </c>
      <c r="T14" s="1"/>
    </row>
    <row r="15" spans="1:20" s="3" customFormat="1" ht="15.75" x14ac:dyDescent="0.25">
      <c r="B15" s="24" t="s">
        <v>6</v>
      </c>
      <c r="C15" s="38"/>
      <c r="D15" s="136"/>
      <c r="E15" s="136"/>
      <c r="F15" s="38">
        <f>SUM((D15*D$12),(E15*E$12))</f>
        <v>0</v>
      </c>
      <c r="G15" s="136"/>
      <c r="H15" s="136"/>
      <c r="I15" s="38">
        <f>SUM((G15*G$12),(H15*H$12))</f>
        <v>0</v>
      </c>
      <c r="J15" s="38"/>
      <c r="K15" s="38"/>
      <c r="L15" s="136"/>
      <c r="M15" s="136"/>
      <c r="N15" s="38">
        <f>SUM((L15*L$12),(M15*M$12))</f>
        <v>0</v>
      </c>
      <c r="O15" s="147"/>
      <c r="P15" s="147"/>
      <c r="Q15" s="101">
        <f>SUM((O15*O$12),(P15*P$12))</f>
        <v>0</v>
      </c>
      <c r="T15" s="1"/>
    </row>
    <row r="16" spans="1:20" s="3" customFormat="1" ht="15.75" x14ac:dyDescent="0.25">
      <c r="B16" s="24" t="s">
        <v>7</v>
      </c>
      <c r="C16" s="38"/>
      <c r="D16" s="136"/>
      <c r="E16" s="136"/>
      <c r="F16" s="38">
        <f>SUM((D16*D$12),(E16*E$12))</f>
        <v>0</v>
      </c>
      <c r="G16" s="136"/>
      <c r="H16" s="136"/>
      <c r="I16" s="38">
        <f>SUM((G16*G$12),(H16*H$12))</f>
        <v>0</v>
      </c>
      <c r="J16" s="38"/>
      <c r="K16" s="38"/>
      <c r="L16" s="136"/>
      <c r="M16" s="136"/>
      <c r="N16" s="38">
        <f>SUM((L16*L$12),(M16*M$12))</f>
        <v>0</v>
      </c>
      <c r="O16" s="147"/>
      <c r="P16" s="147"/>
      <c r="Q16" s="101">
        <f>SUM((O16*O$12),(P16*P$12))</f>
        <v>0</v>
      </c>
      <c r="T16" s="1"/>
    </row>
    <row r="17" spans="2:21" s="3" customFormat="1" ht="15.75" x14ac:dyDescent="0.25">
      <c r="B17" s="24" t="s">
        <v>8</v>
      </c>
      <c r="C17" s="38"/>
      <c r="D17" s="136"/>
      <c r="E17" s="136"/>
      <c r="F17" s="38">
        <f>SUM((D17*D$12),(E17*E$12))</f>
        <v>0</v>
      </c>
      <c r="G17" s="136"/>
      <c r="H17" s="136"/>
      <c r="I17" s="38">
        <f>SUM((G17*G$12),(H17*H$12))</f>
        <v>0</v>
      </c>
      <c r="J17" s="38"/>
      <c r="K17" s="38"/>
      <c r="L17" s="136"/>
      <c r="M17" s="136"/>
      <c r="N17" s="38">
        <f>SUM((L17*L$12),(M17*M$12))</f>
        <v>0</v>
      </c>
      <c r="O17" s="147"/>
      <c r="P17" s="147"/>
      <c r="Q17" s="101">
        <f>SUM((O17*O$12),(P17*P$12))</f>
        <v>0</v>
      </c>
      <c r="T17" s="1"/>
    </row>
    <row r="18" spans="2:21" s="3" customFormat="1" ht="15.75" x14ac:dyDescent="0.25">
      <c r="B18" s="24" t="s">
        <v>9</v>
      </c>
      <c r="C18" s="38">
        <f>+C15-C16-C17</f>
        <v>0</v>
      </c>
      <c r="D18" s="136">
        <f t="shared" ref="D18:E18" si="4">+D15-D16-D17</f>
        <v>0</v>
      </c>
      <c r="E18" s="136">
        <f t="shared" si="4"/>
        <v>0</v>
      </c>
      <c r="F18" s="38">
        <f>+F15-F16-F17</f>
        <v>0</v>
      </c>
      <c r="G18" s="136">
        <f t="shared" ref="G18:H18" si="5">+G15-G16-G17</f>
        <v>0</v>
      </c>
      <c r="H18" s="136">
        <f t="shared" si="5"/>
        <v>0</v>
      </c>
      <c r="I18" s="38">
        <f>+I15-I16-I17</f>
        <v>0</v>
      </c>
      <c r="J18" s="38">
        <f>+J15-J16-J17</f>
        <v>0</v>
      </c>
      <c r="K18" s="38">
        <f t="shared" ref="K18" si="6">+K15-K16-K17</f>
        <v>0</v>
      </c>
      <c r="L18" s="136"/>
      <c r="M18" s="136"/>
      <c r="N18" s="38">
        <f>+N15-N16-N17</f>
        <v>0</v>
      </c>
      <c r="O18" s="136">
        <f t="shared" ref="O18:P18" si="7">+O15-O16-O17</f>
        <v>0</v>
      </c>
      <c r="P18" s="136">
        <f t="shared" si="7"/>
        <v>0</v>
      </c>
      <c r="Q18" s="101">
        <f>+Q15-Q16-Q17</f>
        <v>0</v>
      </c>
      <c r="T18" s="1"/>
    </row>
    <row r="19" spans="2:21" s="3" customFormat="1" ht="15.75" x14ac:dyDescent="0.25">
      <c r="B19" s="24" t="s">
        <v>10</v>
      </c>
      <c r="C19" s="38"/>
      <c r="D19" s="136"/>
      <c r="E19" s="136"/>
      <c r="F19" s="38">
        <f>SUM((D19*D$12),(E19*E$12))</f>
        <v>0</v>
      </c>
      <c r="G19" s="136"/>
      <c r="H19" s="136"/>
      <c r="I19" s="38">
        <f>SUM((G19*G$12),(H19*H$12))</f>
        <v>0</v>
      </c>
      <c r="J19" s="38"/>
      <c r="K19" s="38"/>
      <c r="L19" s="136"/>
      <c r="M19" s="136"/>
      <c r="N19" s="38">
        <f>SUM((L19*L$12),(M19*M$12))</f>
        <v>0</v>
      </c>
      <c r="O19" s="147"/>
      <c r="P19" s="147"/>
      <c r="Q19" s="101">
        <f>SUM((O19*O$12),(P19*P$12))</f>
        <v>0</v>
      </c>
      <c r="T19" s="1"/>
    </row>
    <row r="20" spans="2:21" s="3" customFormat="1" ht="15.75" x14ac:dyDescent="0.25">
      <c r="B20" s="24" t="s">
        <v>11</v>
      </c>
      <c r="C20" s="38"/>
      <c r="D20" s="136"/>
      <c r="E20" s="136"/>
      <c r="F20" s="38">
        <f>SUM((D20*D$12),(E20*E$12))</f>
        <v>0</v>
      </c>
      <c r="G20" s="136"/>
      <c r="H20" s="136"/>
      <c r="I20" s="38">
        <f>SUM((G20*G$12),(H20*H$12))</f>
        <v>0</v>
      </c>
      <c r="J20" s="38"/>
      <c r="K20" s="38"/>
      <c r="L20" s="136">
        <v>0</v>
      </c>
      <c r="M20" s="136">
        <v>0</v>
      </c>
      <c r="N20" s="38">
        <f>SUM((L20*L$12),(M20*M$12))</f>
        <v>0</v>
      </c>
      <c r="O20" s="147"/>
      <c r="P20" s="147"/>
      <c r="Q20" s="101">
        <f>SUM((O20*O$12),(P20*P$12))</f>
        <v>0</v>
      </c>
      <c r="T20" s="1"/>
    </row>
    <row r="21" spans="2:21" s="3" customFormat="1" ht="31.5" x14ac:dyDescent="0.25">
      <c r="B21" s="24" t="s">
        <v>12</v>
      </c>
      <c r="C21" s="39" t="e">
        <f t="shared" ref="C21:I21" si="8">+C19/C17</f>
        <v>#DIV/0!</v>
      </c>
      <c r="D21" s="137" t="e">
        <f t="shared" si="8"/>
        <v>#DIV/0!</v>
      </c>
      <c r="E21" s="137" t="e">
        <f t="shared" si="8"/>
        <v>#DIV/0!</v>
      </c>
      <c r="F21" s="39" t="e">
        <f t="shared" si="8"/>
        <v>#DIV/0!</v>
      </c>
      <c r="G21" s="137" t="e">
        <f t="shared" si="8"/>
        <v>#DIV/0!</v>
      </c>
      <c r="H21" s="137" t="e">
        <f t="shared" si="8"/>
        <v>#DIV/0!</v>
      </c>
      <c r="I21" s="39" t="e">
        <f t="shared" si="8"/>
        <v>#DIV/0!</v>
      </c>
      <c r="J21" s="39" t="e">
        <f>+J19/J17</f>
        <v>#DIV/0!</v>
      </c>
      <c r="K21" s="39" t="e">
        <f t="shared" ref="K21:O21" si="9">+K19/K17</f>
        <v>#DIV/0!</v>
      </c>
      <c r="L21" s="137" t="e">
        <f t="shared" si="9"/>
        <v>#DIV/0!</v>
      </c>
      <c r="M21" s="137" t="e">
        <f t="shared" si="9"/>
        <v>#DIV/0!</v>
      </c>
      <c r="N21" s="39" t="e">
        <f t="shared" si="9"/>
        <v>#DIV/0!</v>
      </c>
      <c r="O21" s="137" t="e">
        <f t="shared" si="9"/>
        <v>#DIV/0!</v>
      </c>
      <c r="P21" s="137" t="e">
        <f>+P19/P17</f>
        <v>#DIV/0!</v>
      </c>
      <c r="Q21" s="108" t="e">
        <f t="shared" ref="Q21" si="10">+Q19/Q17</f>
        <v>#DIV/0!</v>
      </c>
      <c r="T21" s="1"/>
    </row>
    <row r="22" spans="2:21" s="3" customFormat="1" ht="31.5" x14ac:dyDescent="0.2">
      <c r="B22" s="24" t="s">
        <v>13</v>
      </c>
      <c r="C22" s="39" t="e">
        <f t="shared" ref="C22:O22" si="11">+C19/C15</f>
        <v>#DIV/0!</v>
      </c>
      <c r="D22" s="137" t="e">
        <f t="shared" si="11"/>
        <v>#DIV/0!</v>
      </c>
      <c r="E22" s="137" t="e">
        <f t="shared" si="11"/>
        <v>#DIV/0!</v>
      </c>
      <c r="F22" s="39" t="e">
        <f t="shared" si="11"/>
        <v>#DIV/0!</v>
      </c>
      <c r="G22" s="137" t="e">
        <f t="shared" si="11"/>
        <v>#DIV/0!</v>
      </c>
      <c r="H22" s="137" t="e">
        <f t="shared" si="11"/>
        <v>#DIV/0!</v>
      </c>
      <c r="I22" s="39" t="e">
        <f t="shared" si="11"/>
        <v>#DIV/0!</v>
      </c>
      <c r="J22" s="39" t="e">
        <f t="shared" si="11"/>
        <v>#DIV/0!</v>
      </c>
      <c r="K22" s="39" t="e">
        <f t="shared" si="11"/>
        <v>#DIV/0!</v>
      </c>
      <c r="L22" s="137" t="e">
        <f t="shared" si="11"/>
        <v>#DIV/0!</v>
      </c>
      <c r="M22" s="137" t="e">
        <f t="shared" si="11"/>
        <v>#DIV/0!</v>
      </c>
      <c r="N22" s="39" t="e">
        <f t="shared" si="11"/>
        <v>#DIV/0!</v>
      </c>
      <c r="O22" s="137" t="e">
        <f t="shared" si="11"/>
        <v>#DIV/0!</v>
      </c>
      <c r="P22" s="137" t="e">
        <f>+P19/P15</f>
        <v>#DIV/0!</v>
      </c>
      <c r="Q22" s="108" t="e">
        <f t="shared" ref="Q22" si="12">+Q19/Q15</f>
        <v>#DIV/0!</v>
      </c>
      <c r="S22" s="93" t="s">
        <v>57</v>
      </c>
      <c r="T22" s="93" t="s">
        <v>67</v>
      </c>
      <c r="U22" s="93"/>
    </row>
    <row r="23" spans="2:21" s="3" customFormat="1" ht="15.75" x14ac:dyDescent="0.2">
      <c r="B23" s="11" t="s">
        <v>14</v>
      </c>
      <c r="C23" s="50">
        <f t="shared" ref="C23:N23" si="13">IF(C12=1,$S$23,"")</f>
        <v>800794589</v>
      </c>
      <c r="D23" s="50" t="str">
        <f t="shared" si="13"/>
        <v/>
      </c>
      <c r="E23" s="50" t="str">
        <f t="shared" si="13"/>
        <v/>
      </c>
      <c r="F23" s="50">
        <f t="shared" si="13"/>
        <v>800794589</v>
      </c>
      <c r="G23" s="50" t="str">
        <f t="shared" si="13"/>
        <v/>
      </c>
      <c r="H23" s="50" t="str">
        <f t="shared" si="13"/>
        <v/>
      </c>
      <c r="I23" s="50">
        <f t="shared" si="13"/>
        <v>800794589</v>
      </c>
      <c r="J23" s="50">
        <f t="shared" si="13"/>
        <v>800794589</v>
      </c>
      <c r="K23" s="50">
        <f t="shared" si="13"/>
        <v>800794589</v>
      </c>
      <c r="L23" s="50" t="str">
        <f t="shared" si="13"/>
        <v/>
      </c>
      <c r="M23" s="50" t="str">
        <f t="shared" si="13"/>
        <v/>
      </c>
      <c r="N23" s="50">
        <f t="shared" si="13"/>
        <v>800794589</v>
      </c>
      <c r="O23" s="148"/>
      <c r="P23" s="148"/>
      <c r="Q23" s="109">
        <f>IF(Q12=1,$S$23,"")</f>
        <v>800794589</v>
      </c>
      <c r="S23" s="55">
        <v>800794589</v>
      </c>
      <c r="T23" s="55">
        <v>800794589</v>
      </c>
    </row>
    <row r="24" spans="2:21" s="3" customFormat="1" ht="15.75" x14ac:dyDescent="0.2">
      <c r="B24" s="40" t="s">
        <v>15</v>
      </c>
      <c r="C24" s="41"/>
      <c r="D24" s="41"/>
      <c r="E24" s="41"/>
      <c r="F24" s="41"/>
      <c r="G24" s="41"/>
      <c r="H24" s="41"/>
      <c r="I24" s="41"/>
      <c r="J24" s="41"/>
      <c r="K24" s="41"/>
      <c r="L24" s="41"/>
      <c r="M24" s="41"/>
      <c r="N24" s="41"/>
      <c r="O24" s="41"/>
      <c r="P24" s="41"/>
      <c r="Q24" s="42"/>
      <c r="S24" s="55"/>
      <c r="T24" s="55"/>
    </row>
    <row r="25" spans="2:21" s="3" customFormat="1" ht="15.75" x14ac:dyDescent="0.2">
      <c r="B25" s="12" t="s">
        <v>16</v>
      </c>
      <c r="C25" s="13"/>
      <c r="D25" s="13"/>
      <c r="E25" s="13"/>
      <c r="F25" s="13"/>
      <c r="G25" s="13"/>
      <c r="H25" s="13"/>
      <c r="I25" s="13"/>
      <c r="J25" s="13"/>
      <c r="K25" s="13"/>
      <c r="L25" s="13"/>
      <c r="M25" s="13"/>
      <c r="N25" s="13"/>
      <c r="O25" s="139"/>
      <c r="P25" s="139"/>
      <c r="Q25" s="110"/>
    </row>
    <row r="26" spans="2:21" s="3" customFormat="1" ht="15.75" x14ac:dyDescent="0.2">
      <c r="B26" s="75" t="s">
        <v>24</v>
      </c>
      <c r="C26" s="68"/>
      <c r="D26" s="68"/>
      <c r="E26" s="68"/>
      <c r="F26" s="68"/>
      <c r="G26" s="68"/>
      <c r="H26" s="68"/>
      <c r="I26" s="68"/>
      <c r="J26" s="68"/>
      <c r="K26" s="68"/>
      <c r="L26" s="68"/>
      <c r="M26" s="68"/>
      <c r="N26" s="68"/>
      <c r="O26" s="68"/>
      <c r="P26" s="68"/>
      <c r="Q26" s="69"/>
    </row>
    <row r="27" spans="2:21" s="3" customFormat="1" ht="15.75" x14ac:dyDescent="0.2">
      <c r="B27" s="40" t="s">
        <v>15</v>
      </c>
      <c r="C27" s="41"/>
      <c r="D27" s="41"/>
      <c r="E27" s="41"/>
      <c r="F27" s="41"/>
      <c r="G27" s="41"/>
      <c r="H27" s="41"/>
      <c r="I27" s="41"/>
      <c r="J27" s="41"/>
      <c r="K27" s="41"/>
      <c r="L27" s="41"/>
      <c r="M27" s="41"/>
      <c r="N27" s="41"/>
      <c r="O27" s="41"/>
      <c r="P27" s="41"/>
      <c r="Q27" s="42"/>
    </row>
    <row r="28" spans="2:21" s="3" customFormat="1" ht="22.5" customHeight="1" x14ac:dyDescent="0.2">
      <c r="B28" s="45" t="str">
        <f>CONCATENATE("Índice de Liquidez: Mayor o Igual a ",S28)</f>
        <v>Índice de Liquidez: Mayor o Igual a 1,03</v>
      </c>
      <c r="C28" s="14" t="e">
        <f>IF(C75="MiPyME",IF(C29&gt;=$S$28,$B$25,$B$26),IF(C29&gt;=$T$28,$B$25,$B$26))</f>
        <v>#DIV/0!</v>
      </c>
      <c r="D28" s="136"/>
      <c r="E28" s="136"/>
      <c r="F28" s="14" t="e">
        <f>IF(F75="MiPyME",IF(F29&gt;=$S$28,$B$25,$B$26),IF(F29&gt;=$T$28,$B$25,$B$26))</f>
        <v>#DIV/0!</v>
      </c>
      <c r="G28" s="136"/>
      <c r="H28" s="136"/>
      <c r="I28" s="14" t="e">
        <f>IF(I75="MiPyME",IF(I29&gt;=$S$28,$B$25,$B$26),IF(I29&gt;=$T$28,$B$25,$B$26))</f>
        <v>#DIV/0!</v>
      </c>
      <c r="J28" s="14" t="e">
        <f>IF(J75="MiPyME",IF(J29&gt;=$S$28,$B$25,$B$26),IF(J29&gt;=$T$28,$B$25,$B$26))</f>
        <v>#DIV/0!</v>
      </c>
      <c r="K28" s="14" t="e">
        <f>IF(K75="MiPyME",IF(K29&gt;=$S$28,$B$25,$B$26),IF(K29&gt;=$T$28,$B$25,$B$26))</f>
        <v>#DIV/0!</v>
      </c>
      <c r="L28" s="136"/>
      <c r="M28" s="136"/>
      <c r="N28" s="14" t="e">
        <f>IF(N75="MiPyME",IF(N29&gt;=$S$28,$B$25,$B$26),IF(N29&gt;=$T$28,$B$25,$B$26))</f>
        <v>#DIV/0!</v>
      </c>
      <c r="O28" s="141"/>
      <c r="P28" s="141"/>
      <c r="Q28" s="111" t="e">
        <f>IF(Q75="MiPyME",IF(Q29&gt;=$S$28,$B$25,$B$26),IF(Q29&gt;=$T$28,$B$25,$B$26))</f>
        <v>#DIV/0!</v>
      </c>
      <c r="S28" s="52">
        <v>1.03</v>
      </c>
      <c r="T28" s="52">
        <v>1.19</v>
      </c>
    </row>
    <row r="29" spans="2:21" s="3" customFormat="1" ht="22.5" customHeight="1" x14ac:dyDescent="0.2">
      <c r="B29" s="23" t="s">
        <v>17</v>
      </c>
      <c r="C29" s="15" t="e">
        <f>C13/C14</f>
        <v>#DIV/0!</v>
      </c>
      <c r="D29" s="136"/>
      <c r="E29" s="136"/>
      <c r="F29" s="15" t="e">
        <f t="shared" ref="F29" si="14">F13/F14</f>
        <v>#DIV/0!</v>
      </c>
      <c r="G29" s="136"/>
      <c r="H29" s="136"/>
      <c r="I29" s="15" t="e">
        <f t="shared" ref="I29:K29" si="15">I13/I14</f>
        <v>#DIV/0!</v>
      </c>
      <c r="J29" s="15" t="e">
        <f t="shared" si="15"/>
        <v>#DIV/0!</v>
      </c>
      <c r="K29" s="15" t="e">
        <f t="shared" si="15"/>
        <v>#DIV/0!</v>
      </c>
      <c r="L29" s="136"/>
      <c r="M29" s="136"/>
      <c r="N29" s="15" t="e">
        <f t="shared" ref="N29" si="16">N13/N14</f>
        <v>#DIV/0!</v>
      </c>
      <c r="O29" s="142"/>
      <c r="P29" s="142"/>
      <c r="Q29" s="112" t="e">
        <f t="shared" ref="Q29" si="17">Q13/Q14</f>
        <v>#DIV/0!</v>
      </c>
    </row>
    <row r="30" spans="2:21" s="3" customFormat="1" ht="22.5" customHeight="1" x14ac:dyDescent="0.2">
      <c r="B30" s="45" t="str">
        <f>CONCATENATE("Endeudamiento total: Menor o Igual a ",S30)</f>
        <v>Endeudamiento total: Menor o Igual a 0,74</v>
      </c>
      <c r="C30" s="16" t="e">
        <f>IF(C75="MiPyME",IF(C31&lt;=$S$30,$B$25,$B$26),IF(C31&lt;=$T$30,$B$25,$B$26))</f>
        <v>#DIV/0!</v>
      </c>
      <c r="D30" s="136"/>
      <c r="E30" s="136"/>
      <c r="F30" s="16" t="e">
        <f>IF(F75="MiPyME",IF(F31&lt;=$S$30,$B$25,$B$26),IF(F31&lt;=$T$30,$B$25,$B$26))</f>
        <v>#DIV/0!</v>
      </c>
      <c r="G30" s="136"/>
      <c r="H30" s="136"/>
      <c r="I30" s="16" t="e">
        <f>IF(I75="MiPyME",IF(I31&lt;=$S$30,$B$25,$B$26),IF(I31&lt;=$T$30,$B$25,$B$26))</f>
        <v>#DIV/0!</v>
      </c>
      <c r="J30" s="16" t="e">
        <f>IF(J75="MiPyME",IF(J31&lt;=$S$30,$B$25,$B$26),IF(J31&lt;=$T$30,$B$25,$B$26))</f>
        <v>#DIV/0!</v>
      </c>
      <c r="K30" s="16" t="e">
        <f>IF(K75="MiPyME",IF(K31&lt;=$S$30,$B$25,$B$26),IF(K31&lt;=$T$30,$B$25,$B$26))</f>
        <v>#DIV/0!</v>
      </c>
      <c r="L30" s="136"/>
      <c r="M30" s="136"/>
      <c r="N30" s="16" t="e">
        <f>IF(N75="MiPyME",IF(N31&lt;=$S$30,$B$25,$B$26),IF(N31&lt;=$T$30,$B$25,$B$26))</f>
        <v>#DIV/0!</v>
      </c>
      <c r="O30" s="143"/>
      <c r="P30" s="143"/>
      <c r="Q30" s="113" t="e">
        <f>IF(Q75="MiPyME",IF(Q31&lt;=$S$30,$B$25,$B$26),IF(Q31&lt;=$T$30,$B$25,$B$26))</f>
        <v>#DIV/0!</v>
      </c>
      <c r="S30" s="53">
        <v>0.74</v>
      </c>
      <c r="T30" s="53">
        <v>0.7</v>
      </c>
    </row>
    <row r="31" spans="2:21" s="3" customFormat="1" ht="22.5" customHeight="1" x14ac:dyDescent="0.2">
      <c r="B31" s="23" t="s">
        <v>18</v>
      </c>
      <c r="C31" s="17" t="e">
        <f>C16/C15</f>
        <v>#DIV/0!</v>
      </c>
      <c r="D31" s="136"/>
      <c r="E31" s="136"/>
      <c r="F31" s="17" t="e">
        <f t="shared" ref="F31" si="18">F16/F15</f>
        <v>#DIV/0!</v>
      </c>
      <c r="G31" s="136"/>
      <c r="H31" s="136"/>
      <c r="I31" s="17" t="e">
        <f t="shared" ref="I31" si="19">I16/I15</f>
        <v>#DIV/0!</v>
      </c>
      <c r="J31" s="17" t="e">
        <f>J16/J15</f>
        <v>#DIV/0!</v>
      </c>
      <c r="K31" s="17" t="e">
        <f t="shared" ref="K31" si="20">K16/K15</f>
        <v>#DIV/0!</v>
      </c>
      <c r="L31" s="136"/>
      <c r="M31" s="136"/>
      <c r="N31" s="17" t="e">
        <f t="shared" ref="N31" si="21">N16/N15</f>
        <v>#DIV/0!</v>
      </c>
      <c r="O31" s="144"/>
      <c r="P31" s="144"/>
      <c r="Q31" s="114" t="e">
        <f t="shared" ref="Q31" si="22">Q16/Q15</f>
        <v>#DIV/0!</v>
      </c>
    </row>
    <row r="32" spans="2:21" s="3" customFormat="1" ht="31.5" x14ac:dyDescent="0.2">
      <c r="B32" s="45" t="str">
        <f>CONCATENATE("Razón de Cobertura de Intereses Mayor o Igual a ",S32," o Indeterminado")</f>
        <v>Razón de Cobertura de Intereses Mayor o Igual a 0 o Indeterminado</v>
      </c>
      <c r="C32" s="16" t="str">
        <f>IF(C75="MiPyME",IF(AND(C33="Indeterminado",C19&lt;=0),$B$26,IF(C33&gt;=$S$32,$B$25,$B$26)),IF(AND(C33="Indeterminado",C19&lt;=0),$B$26,IF(C33&gt;=$T$32,$B$25,$B$26)))</f>
        <v>NO HÁBIL</v>
      </c>
      <c r="D32" s="136"/>
      <c r="E32" s="136"/>
      <c r="F32" s="16" t="str">
        <f>IF(F75="MiPyME",IF(AND(F33="Indeterminado",F19&lt;=0),$B$26,IF(F33&gt;=$S$32,$B$25,$B$26)),IF(AND(F33="Indeterminado",F19&lt;=0),$B$26,IF(F33&gt;=$T$32,$B$25,$B$26)))</f>
        <v>NO HÁBIL</v>
      </c>
      <c r="G32" s="136"/>
      <c r="H32" s="136"/>
      <c r="I32" s="16" t="str">
        <f>IF(I75="MiPyME",IF(AND(I33="Indeterminado",I19&lt;=0),$B$26,IF(I33&gt;=$S$32,$B$25,$B$26)),IF(AND(I33="Indeterminado",I19&lt;=0),$B$26,IF(I33&gt;=$T$32,$B$25,$B$26)))</f>
        <v>NO HÁBIL</v>
      </c>
      <c r="J32" s="16" t="str">
        <f>IF(J75="MiPyME",IF(AND(J33="Indeterminado",J19&lt;=0),$B$26,IF(J33&gt;=$S$32,$B$25,$B$26)),IF(AND(J33="Indeterminado",J19&lt;=0),$B$26,IF(J33&gt;=$T$32,$B$25,$B$26)))</f>
        <v>NO HÁBIL</v>
      </c>
      <c r="K32" s="16" t="str">
        <f>IF(K75="MiPyME",IF(AND(K33="Indeterminado",K19&lt;=0),$B$26,IF(K33&gt;=$S$32,$B$25,$B$26)),IF(AND(K33="Indeterminado",K19&lt;=0),$B$26,IF(K33&gt;=$T$32,$B$25,$B$26)))</f>
        <v>NO HÁBIL</v>
      </c>
      <c r="L32" s="136"/>
      <c r="M32" s="136"/>
      <c r="N32" s="16" t="str">
        <f>IF(N75="MiPyME",IF(AND(N33="Indeterminado",N19&lt;=0),$B$26,IF(N33&gt;=$S$32,$B$25,$B$26)),IF(AND(N33="Indeterminado",N19&lt;=0),$B$26,IF(N33&gt;=$T$32,$B$25,$B$26)))</f>
        <v>NO HÁBIL</v>
      </c>
      <c r="O32" s="143"/>
      <c r="P32" s="143"/>
      <c r="Q32" s="113" t="str">
        <f>IF(Q75="MiPyME",IF(AND(Q33="Indeterminado",Q19&lt;=0),$B$26,IF(Q33&gt;=$S$32,$B$25,$B$26)),IF(AND(Q33="Indeterminado",Q19&lt;=0),$B$26,IF(Q33&gt;=$T$32,$B$25,$B$26)))</f>
        <v>NO HÁBIL</v>
      </c>
      <c r="S32" s="54">
        <v>0</v>
      </c>
      <c r="T32" s="54">
        <v>1</v>
      </c>
    </row>
    <row r="33" spans="2:22" s="3" customFormat="1" ht="22.5" customHeight="1" x14ac:dyDescent="0.2">
      <c r="B33" s="23" t="s">
        <v>19</v>
      </c>
      <c r="C33" s="47" t="str">
        <f t="shared" ref="C33" si="23">IFERROR(C19/C20,"Indeterminado")</f>
        <v>Indeterminado</v>
      </c>
      <c r="D33" s="136"/>
      <c r="E33" s="136"/>
      <c r="F33" s="47" t="str">
        <f t="shared" ref="F33" si="24">IFERROR(F19/F20,"Indeterminado")</f>
        <v>Indeterminado</v>
      </c>
      <c r="G33" s="136"/>
      <c r="H33" s="136"/>
      <c r="I33" s="47" t="str">
        <f t="shared" ref="I33:K33" si="25">IFERROR(I19/I20,"Indeterminado")</f>
        <v>Indeterminado</v>
      </c>
      <c r="J33" s="47" t="str">
        <f t="shared" si="25"/>
        <v>Indeterminado</v>
      </c>
      <c r="K33" s="47" t="str">
        <f t="shared" si="25"/>
        <v>Indeterminado</v>
      </c>
      <c r="L33" s="136"/>
      <c r="M33" s="136"/>
      <c r="N33" s="47" t="str">
        <f t="shared" ref="N33" si="26">IFERROR(N19/N20,"Indeterminado")</f>
        <v>Indeterminado</v>
      </c>
      <c r="O33" s="145"/>
      <c r="P33" s="145"/>
      <c r="Q33" s="115" t="str">
        <f t="shared" ref="Q33" si="27">IFERROR(Q19/Q20,"Indeterminado")</f>
        <v>Indeterminado</v>
      </c>
    </row>
    <row r="34" spans="2:22" s="3" customFormat="1" ht="31.5" x14ac:dyDescent="0.2">
      <c r="B34" s="24" t="str">
        <f>CONCATENATE("CAPITAL DE TRABAJO ≥  A ",TEXT(S34,"#,0#%")," DEL PPTO OFICIAL")</f>
        <v>CAPITAL DE TRABAJO ≥  A 30,0% DEL PPTO OFICIAL</v>
      </c>
      <c r="C34" s="16" t="str">
        <f>IF(C75="MiPyME",IF(C35&gt;(C23*$S$34),$B$25,$B$26),IF(C35&gt;(C23*$T$34),$B$25,$B$26))</f>
        <v>NO HÁBIL</v>
      </c>
      <c r="D34" s="136"/>
      <c r="E34" s="136"/>
      <c r="F34" s="16" t="str">
        <f>IF(F75="MiPyME",IF(F35&gt;(F23*$S$34),$B$25,$B$26),IF(F35&gt;(F23*$T$34),$B$25,$B$26))</f>
        <v>NO HÁBIL</v>
      </c>
      <c r="G34" s="136"/>
      <c r="H34" s="136"/>
      <c r="I34" s="16" t="str">
        <f>IF(I75="MiPyME",IF(I35&gt;(I23*$S$34),$B$25,$B$26),IF(I35&gt;(I23*$T$34),$B$25,$B$26))</f>
        <v>NO HÁBIL</v>
      </c>
      <c r="J34" s="16" t="str">
        <f>IF(J75="MiPyME",IF(J35&gt;(J23*$S$34),$B$25,$B$26),IF(J35&gt;(J23*$T$34),$B$25,$B$26))</f>
        <v>NO HÁBIL</v>
      </c>
      <c r="K34" s="16" t="str">
        <f>IF(K75="MiPyME",IF(K35&gt;(K23*$S$34),$B$25,$B$26),IF(K35&gt;(K23*$T$34),$B$25,$B$26))</f>
        <v>NO HÁBIL</v>
      </c>
      <c r="L34" s="136"/>
      <c r="M34" s="136"/>
      <c r="N34" s="16" t="str">
        <f>IF(N75="MiPyME",IF(N35&gt;(N23*$S$34),$B$25,$B$26),IF(N35&gt;(N23*$T$34),$B$25,$B$26))</f>
        <v>NO HÁBIL</v>
      </c>
      <c r="O34" s="143"/>
      <c r="P34" s="143"/>
      <c r="Q34" s="113" t="str">
        <f>IF(Q75="MiPyME",IF(Q35&gt;(Q23*$S$34),$B$25,$B$26),IF(Q35&gt;(Q23*$T$34),$B$25,$B$26))</f>
        <v>NO HÁBIL</v>
      </c>
      <c r="S34" s="53">
        <v>0.3</v>
      </c>
      <c r="T34" s="53">
        <v>0.2</v>
      </c>
    </row>
    <row r="35" spans="2:22" s="4" customFormat="1" ht="22.5" customHeight="1" x14ac:dyDescent="0.2">
      <c r="B35" s="77" t="str">
        <f>CONCATENATE("CT = Activo Corriente - Pasivo Corriente ≥ ",TEXT((S23*S34),"$###.###.###.##0"))</f>
        <v>CT = Activo Corriente - Pasivo Corriente ≥ $240.238.377</v>
      </c>
      <c r="C35" s="48">
        <f>C13-C14</f>
        <v>0</v>
      </c>
      <c r="D35" s="136"/>
      <c r="E35" s="136"/>
      <c r="F35" s="48">
        <f>F13-F14</f>
        <v>0</v>
      </c>
      <c r="G35" s="136"/>
      <c r="H35" s="136"/>
      <c r="I35" s="48">
        <f>I13-I14</f>
        <v>0</v>
      </c>
      <c r="J35" s="48">
        <f t="shared" ref="J35:K35" si="28">J13-J14</f>
        <v>0</v>
      </c>
      <c r="K35" s="48">
        <f t="shared" si="28"/>
        <v>0</v>
      </c>
      <c r="L35" s="136"/>
      <c r="M35" s="136"/>
      <c r="N35" s="48">
        <f>N13-N14</f>
        <v>0</v>
      </c>
      <c r="O35" s="146"/>
      <c r="P35" s="146"/>
      <c r="Q35" s="116">
        <f t="shared" ref="Q35" si="29">Q13-Q14</f>
        <v>0</v>
      </c>
      <c r="R35" s="97"/>
      <c r="S35" s="94"/>
      <c r="T35" s="94"/>
      <c r="U35" s="3"/>
      <c r="V35" s="3"/>
    </row>
    <row r="36" spans="2:22" s="3" customFormat="1" ht="15.75" x14ac:dyDescent="0.2">
      <c r="B36" s="46" t="s">
        <v>20</v>
      </c>
      <c r="C36" s="49"/>
      <c r="D36" s="49"/>
      <c r="E36" s="49"/>
      <c r="F36" s="49"/>
      <c r="G36" s="49"/>
      <c r="H36" s="49"/>
      <c r="I36" s="49"/>
      <c r="J36" s="49"/>
      <c r="K36" s="49"/>
      <c r="L36" s="49"/>
      <c r="M36" s="49"/>
      <c r="N36" s="49"/>
      <c r="O36" s="140"/>
      <c r="P36" s="140"/>
      <c r="Q36" s="117"/>
      <c r="R36" s="98"/>
      <c r="S36" s="95"/>
      <c r="T36" s="95"/>
      <c r="U36" s="96"/>
    </row>
    <row r="37" spans="2:22" s="3" customFormat="1" ht="15.75" x14ac:dyDescent="0.2">
      <c r="B37" s="18"/>
      <c r="C37" s="9"/>
      <c r="D37" s="9"/>
      <c r="E37" s="9"/>
      <c r="F37" s="9"/>
      <c r="G37" s="9"/>
      <c r="H37" s="9"/>
      <c r="I37" s="9"/>
      <c r="J37" s="9"/>
      <c r="K37" s="9"/>
      <c r="L37" s="9"/>
      <c r="M37" s="9"/>
      <c r="N37" s="9"/>
      <c r="O37" s="153"/>
      <c r="P37" s="153"/>
      <c r="Q37" s="118"/>
    </row>
    <row r="38" spans="2:22" s="3" customFormat="1" ht="31.5" x14ac:dyDescent="0.2">
      <c r="B38" s="45" t="str">
        <f>CONCATENATE("Indicador  Rentabilidad del Patrimonio",CHAR(10),"Mayor o Igual a ",S38)</f>
        <v>Indicador  Rentabilidad del Patrimonio
Mayor o Igual a 0</v>
      </c>
      <c r="C38" s="16" t="e">
        <f>IF(C75="MiPyME",IF(C39&gt;=$S$38,$B$25,$B$26),IF(C39&gt;=$T$38,$B$25,$B$26))</f>
        <v>#DIV/0!</v>
      </c>
      <c r="D38" s="136"/>
      <c r="E38" s="136"/>
      <c r="F38" s="16" t="e">
        <f>IF(F75="MiPyME",IF(F39&gt;=$S$38,$B$25,$B$26),IF(F39&gt;=$T$38,$B$25,$B$26))</f>
        <v>#DIV/0!</v>
      </c>
      <c r="G38" s="136"/>
      <c r="H38" s="136"/>
      <c r="I38" s="16" t="e">
        <f>IF(I75="MiPyME",IF(I39&gt;=$S$38,$B$25,$B$26),IF(I39&gt;=$T$38,$B$25,$B$26))</f>
        <v>#DIV/0!</v>
      </c>
      <c r="J38" s="16" t="e">
        <f>IF(J75="MiPyME",IF(J39&gt;=$S$38,$B$25,$B$26),IF(J39&gt;=$T$38,$B$25,$B$26))</f>
        <v>#DIV/0!</v>
      </c>
      <c r="K38" s="16" t="e">
        <f>IF(K75="MiPyME",IF(K39&gt;=$R$38,$B$25,$B$26),IF(K39&gt;=$T$38,$B$25,$B$26))</f>
        <v>#DIV/0!</v>
      </c>
      <c r="L38" s="136"/>
      <c r="M38" s="136"/>
      <c r="N38" s="16" t="e">
        <f>IF(N75="MiPyME",IF(N39&gt;=$S$38,$B$25,$B$26),IF(N39&gt;=$T$38,$B$25,$B$26))</f>
        <v>#DIV/0!</v>
      </c>
      <c r="O38" s="143"/>
      <c r="P38" s="143"/>
      <c r="Q38" s="113" t="e">
        <f>IF(Q75="MiPyME",IF(Q39&gt;=$S$38,$B$25,$B$26),IF(Q39&gt;=$T$38,$B$25,$B$26))</f>
        <v>#DIV/0!</v>
      </c>
      <c r="S38" s="53">
        <v>0</v>
      </c>
      <c r="T38" s="53">
        <v>0.04</v>
      </c>
    </row>
    <row r="39" spans="2:22" s="3" customFormat="1" ht="22.5" customHeight="1" x14ac:dyDescent="0.2">
      <c r="B39" s="23" t="s">
        <v>21</v>
      </c>
      <c r="C39" s="19" t="e">
        <f t="shared" ref="C39" si="30">C19/C17</f>
        <v>#DIV/0!</v>
      </c>
      <c r="D39" s="136"/>
      <c r="E39" s="136"/>
      <c r="F39" s="19" t="e">
        <f t="shared" ref="F39" si="31">F19/F17</f>
        <v>#DIV/0!</v>
      </c>
      <c r="G39" s="136"/>
      <c r="H39" s="136"/>
      <c r="I39" s="19" t="e">
        <f t="shared" ref="I39" si="32">I19/I17</f>
        <v>#DIV/0!</v>
      </c>
      <c r="J39" s="19" t="e">
        <f>J19/J17</f>
        <v>#DIV/0!</v>
      </c>
      <c r="K39" s="19" t="e">
        <f>K19/K17</f>
        <v>#DIV/0!</v>
      </c>
      <c r="L39" s="136"/>
      <c r="M39" s="136"/>
      <c r="N39" s="19" t="e">
        <f t="shared" ref="N39" si="33">N19/N17</f>
        <v>#DIV/0!</v>
      </c>
      <c r="O39" s="152"/>
      <c r="P39" s="152"/>
      <c r="Q39" s="119" t="e">
        <f t="shared" ref="Q39" si="34">Q19/Q17</f>
        <v>#DIV/0!</v>
      </c>
    </row>
    <row r="40" spans="2:22" s="3" customFormat="1" ht="31.5" x14ac:dyDescent="0.2">
      <c r="B40" s="45" t="str">
        <f>CONCATENATE("Indicador Rentabilidad del Activo",CHAR(10),"Mayor o Igual a ",S40)</f>
        <v>Indicador Rentabilidad del Activo
Mayor o Igual a 0,06</v>
      </c>
      <c r="C40" s="14" t="e">
        <f>IF(C75="MiPyME",IF(C41&gt;=$S$40,$B$25,$B$26),IF(C41&gt;=$T$40,$B$25,$B$26))</f>
        <v>#DIV/0!</v>
      </c>
      <c r="D40" s="136"/>
      <c r="E40" s="136"/>
      <c r="F40" s="14" t="e">
        <f>IF(F75="MiPyME",IF(F41&gt;=$S$40,$B$25,$B$26),IF(F41&gt;=$T$40,$B$25,$B$26))</f>
        <v>#DIV/0!</v>
      </c>
      <c r="G40" s="136"/>
      <c r="H40" s="136"/>
      <c r="I40" s="14" t="e">
        <f>IF(I75="MiPyME",IF(I41&gt;=$S$40,$B$25,$B$26),IF(I41&gt;=$T$40,$B$25,$B$26))</f>
        <v>#DIV/0!</v>
      </c>
      <c r="J40" s="14" t="e">
        <f>IF(J75="MiPyME",IF(J41&gt;=$S$40,$B$25,$B$26),IF(J41&gt;=$T$40,$B$25,$B$26))</f>
        <v>#DIV/0!</v>
      </c>
      <c r="K40" s="14" t="e">
        <f>IF(K75="MiPyME",IF(K41&gt;=$R$40,$B$25,$B$26),IF(K41&gt;=$T$40,$B$25,$B$26))</f>
        <v>#DIV/0!</v>
      </c>
      <c r="L40" s="136"/>
      <c r="M40" s="136"/>
      <c r="N40" s="14" t="e">
        <f>IF(N75="MiPyME",IF(N41&gt;=$S$40,$B$25,$B$26),IF(N41&gt;=$T$40,$B$25,$B$26))</f>
        <v>#DIV/0!</v>
      </c>
      <c r="O40" s="141"/>
      <c r="P40" s="141"/>
      <c r="Q40" s="111" t="e">
        <f>IF(Q75="MiPyME",IF(Q41&gt;=$S$40,$B$25,$B$26),IF(Q41&gt;=$T$40,$B$25,$B$26))</f>
        <v>#DIV/0!</v>
      </c>
      <c r="S40" s="53">
        <v>0.06</v>
      </c>
      <c r="T40" s="53">
        <v>0.02</v>
      </c>
    </row>
    <row r="41" spans="2:22" s="3" customFormat="1" ht="22.5" customHeight="1" x14ac:dyDescent="0.2">
      <c r="B41" s="23" t="s">
        <v>22</v>
      </c>
      <c r="C41" s="19" t="e">
        <f t="shared" ref="C41" si="35">C19/C15</f>
        <v>#DIV/0!</v>
      </c>
      <c r="D41" s="160"/>
      <c r="E41" s="160"/>
      <c r="F41" s="19" t="e">
        <f t="shared" ref="F41" si="36">F19/F15</f>
        <v>#DIV/0!</v>
      </c>
      <c r="G41" s="160"/>
      <c r="H41" s="160"/>
      <c r="I41" s="19" t="e">
        <f t="shared" ref="I41:K41" si="37">I19/I15</f>
        <v>#DIV/0!</v>
      </c>
      <c r="J41" s="19" t="e">
        <f t="shared" si="37"/>
        <v>#DIV/0!</v>
      </c>
      <c r="K41" s="19" t="e">
        <f t="shared" si="37"/>
        <v>#DIV/0!</v>
      </c>
      <c r="L41" s="160"/>
      <c r="M41" s="160"/>
      <c r="N41" s="19" t="e">
        <f t="shared" ref="N41" si="38">N19/N15</f>
        <v>#DIV/0!</v>
      </c>
      <c r="O41" s="152"/>
      <c r="P41" s="152"/>
      <c r="Q41" s="119" t="e">
        <f t="shared" ref="Q41" si="39">Q19/Q15</f>
        <v>#DIV/0!</v>
      </c>
    </row>
    <row r="42" spans="2:22" s="3" customFormat="1" ht="25.9" customHeight="1" x14ac:dyDescent="0.2">
      <c r="B42" s="24" t="s">
        <v>23</v>
      </c>
      <c r="C42" s="20" t="str">
        <f t="shared" ref="C42:N42" si="40">+IF(COUNTIF(C28:C41,"NO HÁBIL")&gt;=1,"NO HABILITADO","HABILITADO")</f>
        <v>NO HABILITADO</v>
      </c>
      <c r="D42" s="151"/>
      <c r="E42" s="162"/>
      <c r="F42" s="159" t="str">
        <f t="shared" ref="F42" si="41">+IF(COUNTIF(F28:F41,"NO HÁBIL")&gt;=1,"NO HABILITADO","HABILITADO")</f>
        <v>NO HABILITADO</v>
      </c>
      <c r="G42" s="151"/>
      <c r="H42" s="162"/>
      <c r="I42" s="159" t="str">
        <f t="shared" ref="I42:K42" si="42">+IF(COUNTIF(I28:I41,"NO HÁBIL")&gt;=1,"NO HABILITADO","HABILITADO")</f>
        <v>NO HABILITADO</v>
      </c>
      <c r="J42" s="20" t="str">
        <f t="shared" si="42"/>
        <v>NO HABILITADO</v>
      </c>
      <c r="K42" s="158" t="str">
        <f t="shared" si="42"/>
        <v>NO HABILITADO</v>
      </c>
      <c r="L42" s="151"/>
      <c r="M42" s="162"/>
      <c r="N42" s="159" t="str">
        <f t="shared" si="40"/>
        <v>NO HABILITADO</v>
      </c>
      <c r="O42" s="151"/>
      <c r="P42" s="151"/>
      <c r="Q42" s="120" t="str">
        <f t="shared" ref="Q42" si="43">+IF(COUNTIF(Q28:Q41,"NO HÁBIL")&gt;=1,"NO HABILITADO","HABILITADO")</f>
        <v>NO HABILITADO</v>
      </c>
    </row>
    <row r="43" spans="2:22" s="3" customFormat="1" ht="15.75" x14ac:dyDescent="0.25">
      <c r="B43" s="43"/>
      <c r="C43" s="44"/>
      <c r="D43" s="44"/>
      <c r="E43" s="44"/>
      <c r="F43" s="44"/>
      <c r="G43" s="44"/>
      <c r="H43" s="44"/>
      <c r="I43" s="44"/>
      <c r="J43" s="44"/>
      <c r="K43" s="44"/>
      <c r="L43" s="161"/>
      <c r="M43" s="161"/>
      <c r="N43" s="44"/>
      <c r="O43" s="44"/>
      <c r="P43" s="44"/>
      <c r="Q43" s="99"/>
      <c r="T43" s="1"/>
    </row>
    <row r="44" spans="2:22" s="3" customFormat="1" ht="21" customHeight="1" x14ac:dyDescent="0.25">
      <c r="B44" s="242" t="s">
        <v>62</v>
      </c>
      <c r="C44" s="243"/>
      <c r="D44" s="243"/>
      <c r="E44" s="243"/>
      <c r="F44" s="243"/>
      <c r="G44" s="243"/>
      <c r="H44" s="243"/>
      <c r="I44" s="243"/>
      <c r="J44" s="243"/>
      <c r="K44" s="243"/>
      <c r="L44" s="243"/>
      <c r="M44" s="243"/>
      <c r="N44" s="243"/>
      <c r="O44" s="243"/>
      <c r="P44" s="243"/>
      <c r="Q44" s="244"/>
      <c r="T44" s="1"/>
    </row>
    <row r="45" spans="2:22" s="3" customFormat="1" ht="21" customHeight="1" x14ac:dyDescent="0.25">
      <c r="B45" s="245"/>
      <c r="C45" s="246"/>
      <c r="D45" s="246"/>
      <c r="E45" s="246"/>
      <c r="F45" s="246"/>
      <c r="G45" s="246"/>
      <c r="H45" s="246"/>
      <c r="I45" s="246"/>
      <c r="J45" s="246"/>
      <c r="K45" s="246"/>
      <c r="L45" s="246"/>
      <c r="M45" s="246"/>
      <c r="N45" s="246"/>
      <c r="O45" s="246"/>
      <c r="P45" s="246"/>
      <c r="Q45" s="247"/>
      <c r="T45" s="1"/>
    </row>
    <row r="46" spans="2:22" s="3" customFormat="1" ht="15.75" x14ac:dyDescent="0.25">
      <c r="B46" s="21"/>
      <c r="C46" s="156"/>
      <c r="D46" s="156"/>
      <c r="E46" s="156"/>
      <c r="F46" s="156"/>
      <c r="G46" s="156"/>
      <c r="H46" s="156"/>
      <c r="I46" s="156"/>
      <c r="J46" s="156"/>
      <c r="K46" s="156"/>
      <c r="L46" s="156"/>
      <c r="M46" s="156"/>
      <c r="N46" s="156"/>
      <c r="O46" s="156"/>
      <c r="P46" s="156"/>
      <c r="Q46" s="22"/>
      <c r="T46" s="1"/>
    </row>
    <row r="47" spans="2:22" s="3" customFormat="1" ht="15.75" x14ac:dyDescent="0.25">
      <c r="B47" s="57" t="str">
        <f>B72</f>
        <v>Fecha de cierre del proceso:</v>
      </c>
      <c r="C47" s="156"/>
      <c r="D47" s="156"/>
      <c r="E47" s="156"/>
      <c r="F47" s="156"/>
      <c r="G47" s="156"/>
      <c r="H47" s="156"/>
      <c r="I47" s="156"/>
      <c r="J47" s="156"/>
      <c r="K47" s="156"/>
      <c r="L47" s="156"/>
      <c r="M47" s="156"/>
      <c r="N47" s="156"/>
      <c r="O47" s="156"/>
      <c r="P47" s="156"/>
      <c r="Q47" s="22"/>
      <c r="T47" s="1"/>
    </row>
    <row r="48" spans="2:22" s="3" customFormat="1" ht="15.75" x14ac:dyDescent="0.25">
      <c r="B48" s="67">
        <v>45618</v>
      </c>
      <c r="C48" s="156"/>
      <c r="D48" s="156"/>
      <c r="E48" s="156"/>
      <c r="F48" s="156"/>
      <c r="G48" s="156"/>
      <c r="H48" s="156"/>
      <c r="I48" s="156"/>
      <c r="J48" s="156"/>
      <c r="K48" s="156"/>
      <c r="L48" s="156"/>
      <c r="M48" s="156"/>
      <c r="N48" s="156"/>
      <c r="O48" s="156"/>
      <c r="P48" s="156"/>
      <c r="Q48" s="22"/>
      <c r="T48" s="1"/>
    </row>
    <row r="49" spans="1:20" s="3" customFormat="1" ht="15.75" x14ac:dyDescent="0.25">
      <c r="B49" s="58"/>
      <c r="Q49" s="121"/>
      <c r="T49" s="1"/>
    </row>
    <row r="50" spans="1:20" s="3" customFormat="1" ht="15.75" x14ac:dyDescent="0.25">
      <c r="B50" s="79" t="s">
        <v>35</v>
      </c>
      <c r="C50" s="73"/>
      <c r="D50" s="73"/>
      <c r="E50" s="73"/>
      <c r="F50" s="73"/>
      <c r="G50" s="73"/>
      <c r="H50" s="73"/>
      <c r="I50" s="73"/>
      <c r="J50" s="73"/>
      <c r="K50" s="73"/>
      <c r="L50" s="73"/>
      <c r="M50" s="73"/>
      <c r="N50" s="73"/>
      <c r="O50" s="73"/>
      <c r="P50" s="73"/>
      <c r="Q50" s="122"/>
      <c r="T50" s="1"/>
    </row>
    <row r="51" spans="1:20" s="3" customFormat="1" ht="15.75" x14ac:dyDescent="0.25">
      <c r="A51" s="5"/>
      <c r="B51" s="66">
        <v>45622</v>
      </c>
      <c r="C51" s="74"/>
      <c r="D51" s="74"/>
      <c r="E51" s="250" t="s">
        <v>71</v>
      </c>
      <c r="F51" s="250"/>
      <c r="G51" s="74"/>
      <c r="H51" s="74"/>
      <c r="I51" s="74"/>
      <c r="J51" s="74"/>
      <c r="K51" s="74"/>
      <c r="L51" s="74"/>
      <c r="M51" s="74"/>
      <c r="N51" s="74"/>
      <c r="O51" s="74"/>
      <c r="P51" s="74"/>
      <c r="Q51" s="123"/>
      <c r="T51" s="1"/>
    </row>
    <row r="52" spans="1:20" s="3" customFormat="1" ht="15.75" x14ac:dyDescent="0.25">
      <c r="A52" s="5"/>
      <c r="B52" s="66"/>
      <c r="C52" s="74"/>
      <c r="D52" s="74"/>
      <c r="E52" s="251" t="s">
        <v>33</v>
      </c>
      <c r="F52" s="251"/>
      <c r="G52" s="74"/>
      <c r="H52" s="74"/>
      <c r="I52" s="74"/>
      <c r="J52" s="74"/>
      <c r="K52" s="74"/>
      <c r="L52" s="74"/>
      <c r="M52" s="74"/>
      <c r="N52" s="74"/>
      <c r="O52" s="73"/>
      <c r="P52" s="73"/>
      <c r="Q52" s="123"/>
      <c r="T52" s="1"/>
    </row>
    <row r="53" spans="1:20" ht="15.75" x14ac:dyDescent="0.25">
      <c r="A53" s="6"/>
      <c r="B53" s="79" t="s">
        <v>36</v>
      </c>
      <c r="C53" s="157"/>
      <c r="D53" s="157"/>
      <c r="E53" s="251" t="s">
        <v>32</v>
      </c>
      <c r="F53" s="251"/>
      <c r="G53" s="157"/>
      <c r="H53" s="157"/>
      <c r="I53" s="157"/>
      <c r="J53" s="157"/>
      <c r="K53" s="157"/>
      <c r="L53" s="157"/>
      <c r="M53" s="157"/>
      <c r="N53" s="157"/>
      <c r="O53" s="74"/>
      <c r="P53" s="74"/>
      <c r="Q53" s="124"/>
    </row>
    <row r="54" spans="1:20" ht="15.75" x14ac:dyDescent="0.25">
      <c r="A54" s="6"/>
      <c r="B54" s="66"/>
      <c r="C54" s="157"/>
      <c r="D54" s="157"/>
      <c r="E54" s="157"/>
      <c r="F54" s="157"/>
      <c r="G54" s="157"/>
      <c r="H54" s="157"/>
      <c r="I54" s="157"/>
      <c r="J54" s="157"/>
      <c r="K54" s="157"/>
      <c r="L54" s="157"/>
      <c r="M54" s="157"/>
      <c r="N54" s="157"/>
      <c r="O54" s="74"/>
      <c r="P54" s="74"/>
      <c r="Q54" s="124"/>
    </row>
    <row r="55" spans="1:20" ht="15.75" x14ac:dyDescent="0.25">
      <c r="A55" s="6"/>
      <c r="B55" s="66"/>
      <c r="C55" s="157"/>
      <c r="D55" s="157"/>
      <c r="E55" s="157"/>
      <c r="F55" s="157"/>
      <c r="G55" s="157"/>
      <c r="H55" s="157"/>
      <c r="I55" s="157"/>
      <c r="J55" s="157"/>
      <c r="K55" s="157"/>
      <c r="L55" s="157"/>
      <c r="M55" s="157"/>
      <c r="N55" s="157"/>
      <c r="O55" s="157"/>
      <c r="P55" s="157"/>
      <c r="Q55" s="124"/>
    </row>
    <row r="56" spans="1:20" ht="15.6" customHeight="1" x14ac:dyDescent="0.25">
      <c r="A56" s="6"/>
      <c r="B56" s="233" t="s">
        <v>69</v>
      </c>
      <c r="C56" s="234"/>
      <c r="D56" s="234"/>
      <c r="E56" s="234"/>
      <c r="F56" s="234"/>
      <c r="G56" s="234"/>
      <c r="H56" s="234"/>
      <c r="I56" s="234"/>
      <c r="J56" s="234"/>
      <c r="K56" s="234"/>
      <c r="L56" s="234"/>
      <c r="M56" s="234"/>
      <c r="N56" s="234"/>
      <c r="O56" s="234"/>
      <c r="P56" s="234"/>
      <c r="Q56" s="235"/>
    </row>
    <row r="57" spans="1:20" ht="18" customHeight="1" x14ac:dyDescent="0.25">
      <c r="A57" s="6"/>
      <c r="B57" s="236"/>
      <c r="C57" s="237"/>
      <c r="D57" s="237"/>
      <c r="E57" s="237"/>
      <c r="F57" s="237"/>
      <c r="G57" s="237"/>
      <c r="H57" s="237"/>
      <c r="I57" s="237"/>
      <c r="J57" s="237"/>
      <c r="K57" s="237"/>
      <c r="L57" s="237"/>
      <c r="M57" s="237"/>
      <c r="N57" s="237"/>
      <c r="O57" s="237"/>
      <c r="P57" s="237"/>
      <c r="Q57" s="238"/>
    </row>
    <row r="58" spans="1:20" ht="15" customHeight="1" thickBot="1" x14ac:dyDescent="0.3">
      <c r="B58" s="239"/>
      <c r="C58" s="240"/>
      <c r="D58" s="240"/>
      <c r="E58" s="240"/>
      <c r="F58" s="240"/>
      <c r="G58" s="240"/>
      <c r="H58" s="240"/>
      <c r="I58" s="240"/>
      <c r="J58" s="240"/>
      <c r="K58" s="240"/>
      <c r="L58" s="240"/>
      <c r="M58" s="240"/>
      <c r="N58" s="240"/>
      <c r="O58" s="240"/>
      <c r="P58" s="240"/>
      <c r="Q58" s="241"/>
    </row>
    <row r="60" spans="1:20" x14ac:dyDescent="0.25">
      <c r="B60" s="7"/>
      <c r="C60" s="7"/>
      <c r="D60" s="7"/>
      <c r="E60" s="7"/>
      <c r="F60" s="7"/>
      <c r="G60" s="7"/>
      <c r="H60" s="7"/>
      <c r="I60" s="7"/>
      <c r="J60" s="7"/>
      <c r="K60" s="7"/>
      <c r="L60" s="7"/>
      <c r="M60" s="7"/>
      <c r="N60" s="7"/>
      <c r="O60" s="7"/>
      <c r="P60" s="7"/>
      <c r="Q60" s="7"/>
    </row>
    <row r="64" spans="1:20" x14ac:dyDescent="0.25">
      <c r="B64" s="59" t="s">
        <v>26</v>
      </c>
      <c r="C64" s="60"/>
      <c r="D64" s="60"/>
      <c r="E64" s="60"/>
      <c r="F64" s="60"/>
      <c r="G64" s="60"/>
      <c r="H64" s="60"/>
      <c r="I64" s="60"/>
      <c r="J64" s="60"/>
      <c r="K64" s="60"/>
      <c r="L64" s="60"/>
      <c r="M64" s="60"/>
      <c r="N64" s="60"/>
      <c r="O64" s="60"/>
      <c r="P64" s="60"/>
      <c r="Q64" s="61"/>
    </row>
    <row r="65" spans="2:17" x14ac:dyDescent="0.25">
      <c r="B65" s="62"/>
      <c r="Q65" s="63"/>
    </row>
    <row r="66" spans="2:17" x14ac:dyDescent="0.25">
      <c r="B66" s="62" t="s">
        <v>30</v>
      </c>
      <c r="C66" s="163">
        <v>45358</v>
      </c>
      <c r="D66" s="164">
        <v>45358</v>
      </c>
      <c r="E66" s="164">
        <v>45358</v>
      </c>
      <c r="F66" s="163"/>
      <c r="G66" s="164">
        <v>45358</v>
      </c>
      <c r="H66" s="164">
        <v>45358</v>
      </c>
      <c r="I66" s="163"/>
      <c r="J66" s="163">
        <f>E66</f>
        <v>45358</v>
      </c>
      <c r="K66" s="163">
        <f>J66</f>
        <v>45358</v>
      </c>
      <c r="L66" s="163">
        <f>K66</f>
        <v>45358</v>
      </c>
      <c r="M66" s="163">
        <f>L66</f>
        <v>45358</v>
      </c>
      <c r="N66" s="163"/>
      <c r="O66" s="163">
        <f>M66</f>
        <v>45358</v>
      </c>
      <c r="P66" s="163">
        <f>O66</f>
        <v>45358</v>
      </c>
      <c r="Q66" s="92"/>
    </row>
    <row r="67" spans="2:17" x14ac:dyDescent="0.25">
      <c r="B67" s="62"/>
      <c r="D67" s="3"/>
      <c r="E67" s="3"/>
      <c r="G67" s="3"/>
      <c r="H67" s="3"/>
      <c r="Q67" s="63"/>
    </row>
    <row r="68" spans="2:17" x14ac:dyDescent="0.25">
      <c r="B68" s="64"/>
      <c r="C68" s="165">
        <f t="shared" ref="C68:Q68" si="44">C9</f>
        <v>1</v>
      </c>
      <c r="D68" s="166" t="str">
        <f t="shared" si="44"/>
        <v>A</v>
      </c>
      <c r="E68" s="166" t="str">
        <f t="shared" si="44"/>
        <v>B</v>
      </c>
      <c r="F68" s="165">
        <f t="shared" si="44"/>
        <v>2</v>
      </c>
      <c r="G68" s="166" t="str">
        <f t="shared" si="44"/>
        <v>A</v>
      </c>
      <c r="H68" s="166" t="str">
        <f t="shared" si="44"/>
        <v>B</v>
      </c>
      <c r="I68" s="165">
        <f t="shared" si="44"/>
        <v>3</v>
      </c>
      <c r="J68" s="165">
        <f t="shared" si="44"/>
        <v>4</v>
      </c>
      <c r="K68" s="165">
        <f t="shared" si="44"/>
        <v>5</v>
      </c>
      <c r="L68" s="165" t="str">
        <f t="shared" si="44"/>
        <v>A</v>
      </c>
      <c r="M68" s="165" t="str">
        <f t="shared" si="44"/>
        <v>B</v>
      </c>
      <c r="N68" s="165">
        <f t="shared" si="44"/>
        <v>6</v>
      </c>
      <c r="O68" s="165" t="str">
        <f t="shared" si="44"/>
        <v>A</v>
      </c>
      <c r="P68" s="165" t="str">
        <f t="shared" si="44"/>
        <v>B</v>
      </c>
      <c r="Q68" s="70">
        <f t="shared" si="44"/>
        <v>7</v>
      </c>
    </row>
    <row r="69" spans="2:17" x14ac:dyDescent="0.25">
      <c r="B69" s="65" t="s">
        <v>27</v>
      </c>
      <c r="C69" s="167">
        <v>45355</v>
      </c>
      <c r="D69" s="167">
        <v>45355</v>
      </c>
      <c r="E69" s="167">
        <v>45338</v>
      </c>
      <c r="F69" s="167"/>
      <c r="G69" s="167">
        <v>45345</v>
      </c>
      <c r="H69" s="167">
        <v>45341</v>
      </c>
      <c r="I69" s="167"/>
      <c r="J69" s="167">
        <v>45330</v>
      </c>
      <c r="K69" s="167">
        <v>45341</v>
      </c>
      <c r="L69" s="167">
        <v>45355</v>
      </c>
      <c r="M69" s="167">
        <v>45336</v>
      </c>
      <c r="N69" s="167"/>
      <c r="O69" s="167">
        <v>45338</v>
      </c>
      <c r="P69" s="167">
        <v>45336</v>
      </c>
      <c r="Q69" s="71"/>
    </row>
    <row r="70" spans="2:17" x14ac:dyDescent="0.25">
      <c r="B70" s="65" t="s">
        <v>28</v>
      </c>
      <c r="C70" s="167">
        <v>45008</v>
      </c>
      <c r="D70" s="167">
        <v>45002</v>
      </c>
      <c r="E70" s="167">
        <v>45015</v>
      </c>
      <c r="F70" s="167"/>
      <c r="G70" s="167">
        <v>45020</v>
      </c>
      <c r="H70" s="167">
        <v>45006</v>
      </c>
      <c r="I70" s="167"/>
      <c r="J70" s="167">
        <v>45009</v>
      </c>
      <c r="K70" s="167">
        <v>45014</v>
      </c>
      <c r="L70" s="167">
        <v>45016</v>
      </c>
      <c r="M70" s="167">
        <v>45026</v>
      </c>
      <c r="N70" s="167"/>
      <c r="O70" s="167">
        <v>45016</v>
      </c>
      <c r="P70" s="167">
        <v>45001</v>
      </c>
      <c r="Q70" s="71"/>
    </row>
    <row r="71" spans="2:17" x14ac:dyDescent="0.25">
      <c r="B71" s="62"/>
      <c r="Q71" s="63"/>
    </row>
    <row r="72" spans="2:17" x14ac:dyDescent="0.25">
      <c r="B72" s="62" t="s">
        <v>29</v>
      </c>
      <c r="C72" s="163">
        <f>B48</f>
        <v>45618</v>
      </c>
      <c r="D72" s="163">
        <f>C72</f>
        <v>45618</v>
      </c>
      <c r="E72" s="163">
        <f>D72</f>
        <v>45618</v>
      </c>
      <c r="F72" s="163"/>
      <c r="G72" s="163">
        <f>E72</f>
        <v>45618</v>
      </c>
      <c r="H72" s="163">
        <f>G72</f>
        <v>45618</v>
      </c>
      <c r="I72" s="163"/>
      <c r="J72" s="163">
        <f>C72</f>
        <v>45618</v>
      </c>
      <c r="K72" s="163">
        <f>J72</f>
        <v>45618</v>
      </c>
      <c r="L72" s="163">
        <f>K72</f>
        <v>45618</v>
      </c>
      <c r="M72" s="163">
        <f>L72</f>
        <v>45618</v>
      </c>
      <c r="N72" s="163"/>
      <c r="O72" s="163">
        <f>M72</f>
        <v>45618</v>
      </c>
      <c r="P72" s="163">
        <f>O72</f>
        <v>45618</v>
      </c>
      <c r="Q72" s="92"/>
    </row>
    <row r="73" spans="2:17" x14ac:dyDescent="0.25">
      <c r="B73" s="65" t="s">
        <v>31</v>
      </c>
      <c r="C73" s="168">
        <f>C72-C69</f>
        <v>263</v>
      </c>
      <c r="D73" s="168">
        <f>D72-D69</f>
        <v>263</v>
      </c>
      <c r="E73" s="168">
        <f>E72-E69</f>
        <v>280</v>
      </c>
      <c r="F73" s="168"/>
      <c r="G73" s="168">
        <f>G72-G69</f>
        <v>273</v>
      </c>
      <c r="H73" s="168">
        <f>H72-H69</f>
        <v>277</v>
      </c>
      <c r="I73" s="168"/>
      <c r="J73" s="168">
        <f t="shared" ref="J73:M73" si="45">J72-J69</f>
        <v>288</v>
      </c>
      <c r="K73" s="168">
        <f t="shared" si="45"/>
        <v>277</v>
      </c>
      <c r="L73" s="168">
        <f t="shared" si="45"/>
        <v>263</v>
      </c>
      <c r="M73" s="168">
        <f t="shared" si="45"/>
        <v>282</v>
      </c>
      <c r="N73" s="168"/>
      <c r="O73" s="168">
        <f t="shared" ref="O73:P73" si="46">O72-O69</f>
        <v>280</v>
      </c>
      <c r="P73" s="168">
        <f t="shared" si="46"/>
        <v>282</v>
      </c>
      <c r="Q73" s="127"/>
    </row>
    <row r="74" spans="2:17" x14ac:dyDescent="0.25">
      <c r="B74" s="78">
        <v>60</v>
      </c>
      <c r="C74" s="169"/>
      <c r="D74" s="169"/>
      <c r="E74" s="169"/>
      <c r="F74" s="169"/>
      <c r="G74" s="169"/>
      <c r="H74" s="169"/>
      <c r="I74" s="169"/>
      <c r="J74" s="169"/>
      <c r="K74" s="169"/>
      <c r="L74" s="169"/>
      <c r="M74" s="169"/>
      <c r="N74" s="169"/>
      <c r="O74" s="169"/>
      <c r="P74" s="169"/>
      <c r="Q74" s="76"/>
    </row>
    <row r="75" spans="2:17" x14ac:dyDescent="0.25">
      <c r="B75" s="129" t="s">
        <v>58</v>
      </c>
      <c r="C75" s="175" t="s">
        <v>67</v>
      </c>
      <c r="D75" s="175" t="s">
        <v>67</v>
      </c>
      <c r="E75" s="175" t="s">
        <v>57</v>
      </c>
      <c r="F75" s="175" t="s">
        <v>57</v>
      </c>
      <c r="G75" s="175" t="s">
        <v>57</v>
      </c>
      <c r="H75" s="175" t="s">
        <v>57</v>
      </c>
      <c r="I75" s="175" t="s">
        <v>57</v>
      </c>
      <c r="J75" s="175" t="s">
        <v>57</v>
      </c>
      <c r="K75" s="175" t="s">
        <v>57</v>
      </c>
      <c r="L75" s="175" t="s">
        <v>67</v>
      </c>
      <c r="M75" s="175" t="s">
        <v>57</v>
      </c>
      <c r="N75" s="175" t="s">
        <v>57</v>
      </c>
      <c r="O75" s="175" t="s">
        <v>57</v>
      </c>
      <c r="P75" s="175" t="s">
        <v>57</v>
      </c>
      <c r="Q75" s="176" t="s">
        <v>57</v>
      </c>
    </row>
    <row r="76" spans="2:17" x14ac:dyDescent="0.25">
      <c r="B76" s="129"/>
      <c r="C76" s="170"/>
      <c r="D76" s="170"/>
      <c r="E76" s="170"/>
      <c r="F76" s="170"/>
      <c r="G76" s="170"/>
      <c r="H76" s="170"/>
      <c r="I76" s="170"/>
      <c r="J76" s="170"/>
      <c r="K76" s="170"/>
      <c r="L76" s="170"/>
      <c r="M76" s="170"/>
      <c r="N76" s="170"/>
      <c r="O76" s="170"/>
      <c r="P76" s="170"/>
      <c r="Q76" s="130"/>
    </row>
    <row r="77" spans="2:17" ht="89.45" customHeight="1" x14ac:dyDescent="0.25">
      <c r="B77" s="171" t="s">
        <v>66</v>
      </c>
      <c r="C77" s="172" t="s">
        <v>72</v>
      </c>
      <c r="D77" s="172" t="s">
        <v>72</v>
      </c>
      <c r="E77" s="172" t="s">
        <v>73</v>
      </c>
      <c r="F77" s="172"/>
      <c r="G77" s="172" t="s">
        <v>73</v>
      </c>
      <c r="H77" s="172" t="s">
        <v>73</v>
      </c>
      <c r="I77" s="172"/>
      <c r="J77" s="172" t="s">
        <v>74</v>
      </c>
      <c r="K77" s="172" t="s">
        <v>73</v>
      </c>
      <c r="L77" s="172" t="s">
        <v>72</v>
      </c>
      <c r="M77" s="172" t="s">
        <v>75</v>
      </c>
      <c r="N77" s="172"/>
      <c r="O77" s="172" t="s">
        <v>75</v>
      </c>
      <c r="P77" s="172" t="s">
        <v>73</v>
      </c>
      <c r="Q77" s="173"/>
    </row>
    <row r="78" spans="2:17" x14ac:dyDescent="0.25">
      <c r="B78"/>
      <c r="C78"/>
      <c r="D78"/>
      <c r="E78"/>
      <c r="F78"/>
      <c r="G78"/>
      <c r="H78"/>
      <c r="I78"/>
      <c r="J78"/>
      <c r="K78"/>
      <c r="L78"/>
      <c r="M78"/>
      <c r="N78"/>
      <c r="O78"/>
      <c r="P78"/>
      <c r="Q78"/>
    </row>
    <row r="79" spans="2:17" x14ac:dyDescent="0.25">
      <c r="B79"/>
      <c r="C79"/>
      <c r="D79"/>
      <c r="E79"/>
      <c r="F79"/>
      <c r="G79"/>
      <c r="H79"/>
      <c r="I79"/>
      <c r="J79"/>
      <c r="K79"/>
      <c r="L79"/>
      <c r="M79"/>
      <c r="N79"/>
      <c r="O79"/>
      <c r="P79"/>
      <c r="Q79" s="125"/>
    </row>
    <row r="80" spans="2:17" x14ac:dyDescent="0.25">
      <c r="B80"/>
      <c r="C80"/>
      <c r="D80"/>
      <c r="E80"/>
      <c r="F80"/>
      <c r="G80"/>
      <c r="H80"/>
      <c r="I80"/>
      <c r="J80"/>
      <c r="K80"/>
      <c r="L80"/>
      <c r="M80"/>
      <c r="N80"/>
      <c r="O80"/>
      <c r="P80"/>
      <c r="Q80"/>
    </row>
    <row r="81" spans="2:17" x14ac:dyDescent="0.25">
      <c r="B81"/>
      <c r="C81"/>
      <c r="D81"/>
      <c r="E81"/>
      <c r="F81"/>
      <c r="G81"/>
      <c r="H81"/>
      <c r="I81"/>
      <c r="J81"/>
      <c r="K81"/>
      <c r="L81"/>
      <c r="M81"/>
      <c r="N81"/>
      <c r="O81"/>
      <c r="P81"/>
      <c r="Q81"/>
    </row>
    <row r="82" spans="2:17" x14ac:dyDescent="0.25">
      <c r="B82"/>
      <c r="C82"/>
      <c r="D82"/>
      <c r="E82"/>
      <c r="F82"/>
      <c r="G82"/>
      <c r="H82"/>
      <c r="I82"/>
      <c r="J82"/>
      <c r="K82"/>
      <c r="L82"/>
      <c r="M82"/>
      <c r="N82"/>
      <c r="O82"/>
      <c r="P82"/>
      <c r="Q82"/>
    </row>
    <row r="83" spans="2:17" x14ac:dyDescent="0.25">
      <c r="B83"/>
      <c r="C83"/>
      <c r="D83"/>
      <c r="E83"/>
      <c r="F83"/>
      <c r="G83"/>
      <c r="H83"/>
      <c r="I83"/>
      <c r="J83"/>
      <c r="K83"/>
      <c r="L83"/>
      <c r="M83"/>
      <c r="N83"/>
      <c r="O83"/>
      <c r="P83"/>
      <c r="Q83"/>
    </row>
    <row r="84" spans="2:17" x14ac:dyDescent="0.25">
      <c r="B84"/>
      <c r="C84"/>
      <c r="D84"/>
      <c r="E84"/>
      <c r="F84"/>
      <c r="G84"/>
      <c r="H84"/>
      <c r="I84"/>
      <c r="J84"/>
      <c r="K84"/>
      <c r="L84"/>
      <c r="M84"/>
      <c r="N84"/>
      <c r="O84"/>
      <c r="P84"/>
      <c r="Q84"/>
    </row>
    <row r="85" spans="2:17" x14ac:dyDescent="0.25">
      <c r="B85"/>
      <c r="C85"/>
      <c r="D85"/>
      <c r="E85"/>
      <c r="F85"/>
      <c r="G85"/>
      <c r="H85"/>
      <c r="I85"/>
      <c r="J85"/>
      <c r="K85"/>
      <c r="L85"/>
      <c r="M85"/>
      <c r="N85"/>
      <c r="O85"/>
      <c r="P85"/>
      <c r="Q85"/>
    </row>
    <row r="86" spans="2:17" x14ac:dyDescent="0.25">
      <c r="B86"/>
      <c r="C86"/>
      <c r="D86"/>
      <c r="E86"/>
      <c r="F86"/>
      <c r="G86"/>
      <c r="H86"/>
      <c r="I86"/>
      <c r="J86"/>
      <c r="K86"/>
      <c r="L86"/>
      <c r="M86"/>
      <c r="N86"/>
      <c r="O86"/>
      <c r="P86"/>
      <c r="Q86"/>
    </row>
    <row r="87" spans="2:17" x14ac:dyDescent="0.25">
      <c r="B87"/>
      <c r="C87"/>
      <c r="D87"/>
      <c r="E87"/>
      <c r="F87"/>
      <c r="G87"/>
      <c r="H87"/>
      <c r="I87"/>
      <c r="J87"/>
      <c r="K87"/>
      <c r="L87"/>
      <c r="M87"/>
      <c r="N87"/>
      <c r="O87"/>
      <c r="P87"/>
      <c r="Q87"/>
    </row>
    <row r="88" spans="2:17" x14ac:dyDescent="0.25">
      <c r="B88"/>
      <c r="C88"/>
      <c r="D88"/>
      <c r="E88"/>
      <c r="F88"/>
      <c r="G88"/>
      <c r="H88"/>
      <c r="I88"/>
      <c r="J88"/>
      <c r="K88"/>
      <c r="L88"/>
      <c r="M88"/>
      <c r="N88"/>
      <c r="O88"/>
      <c r="P88"/>
      <c r="Q88"/>
    </row>
    <row r="89" spans="2:17" x14ac:dyDescent="0.25">
      <c r="B89"/>
      <c r="C89"/>
      <c r="D89"/>
      <c r="E89"/>
      <c r="F89"/>
      <c r="G89"/>
      <c r="H89"/>
      <c r="I89"/>
      <c r="J89"/>
      <c r="K89"/>
      <c r="L89"/>
      <c r="M89"/>
      <c r="N89"/>
      <c r="O89"/>
      <c r="P89"/>
      <c r="Q89"/>
    </row>
    <row r="90" spans="2:17" x14ac:dyDescent="0.25">
      <c r="B90"/>
      <c r="C90"/>
      <c r="D90"/>
      <c r="E90"/>
      <c r="F90"/>
      <c r="G90"/>
      <c r="H90"/>
      <c r="I90"/>
      <c r="J90"/>
      <c r="K90"/>
      <c r="L90"/>
      <c r="M90"/>
      <c r="N90"/>
      <c r="O90"/>
      <c r="P90"/>
      <c r="Q90"/>
    </row>
  </sheetData>
  <mergeCells count="7">
    <mergeCell ref="B56:Q58"/>
    <mergeCell ref="B1:B5"/>
    <mergeCell ref="Q1:Q5"/>
    <mergeCell ref="B44:Q45"/>
    <mergeCell ref="E51:F51"/>
    <mergeCell ref="E52:F52"/>
    <mergeCell ref="E53:F53"/>
  </mergeCells>
  <conditionalFormatting sqref="B74">
    <cfRule type="cellIs" dxfId="4" priority="5" operator="greaterThan">
      <formula>60</formula>
    </cfRule>
  </conditionalFormatting>
  <conditionalFormatting sqref="C70 E70:J70 L70:Q70">
    <cfRule type="expression" dxfId="3" priority="1">
      <formula>YEAR(C70)=2022</formula>
    </cfRule>
  </conditionalFormatting>
  <conditionalFormatting sqref="C11:Q11">
    <cfRule type="cellIs" dxfId="2" priority="3" operator="equal">
      <formula>"NO VIGENTE"</formula>
    </cfRule>
  </conditionalFormatting>
  <conditionalFormatting sqref="C42:Q42">
    <cfRule type="cellIs" dxfId="1" priority="2" operator="equal">
      <formula>"NO HABILITADO"</formula>
    </cfRule>
  </conditionalFormatting>
  <conditionalFormatting sqref="C73:Q73">
    <cfRule type="cellIs" dxfId="0" priority="4" operator="greaterThan">
      <formula>$B$74</formula>
    </cfRule>
  </conditionalFormatting>
  <dataValidations count="1">
    <dataValidation type="list" allowBlank="1" showInputMessage="1" showErrorMessage="1" sqref="C75:Q76" xr:uid="{00000000-0002-0000-0100-000000000000}">
      <formula1>$S$22:$T$22</formula1>
    </dataValidation>
  </dataValidations>
  <printOptions horizontalCentered="1" verticalCentered="1"/>
  <pageMargins left="0.19685039370078741" right="0.19685039370078741" top="0.15748031496062992" bottom="0.15748031496062992" header="0.31496062992125984" footer="0.31496062992125984"/>
  <pageSetup paperSize="256" scale="37"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40"/>
  <sheetViews>
    <sheetView showGridLines="0" view="pageBreakPreview" zoomScale="85" zoomScaleNormal="50" zoomScaleSheetLayoutView="85" workbookViewId="0">
      <selection activeCell="G12" sqref="G12"/>
    </sheetView>
  </sheetViews>
  <sheetFormatPr baseColWidth="10" defaultRowHeight="15" x14ac:dyDescent="0.25"/>
  <cols>
    <col min="1" max="1" width="7" style="81" customWidth="1"/>
    <col min="2" max="2" width="39.28515625" style="81" customWidth="1"/>
    <col min="3" max="3" width="17.28515625" style="81" customWidth="1"/>
    <col min="4" max="4" width="16.42578125" style="81" customWidth="1"/>
    <col min="5" max="6" width="18.5703125" style="81" customWidth="1"/>
    <col min="7" max="7" width="17.7109375" style="81" customWidth="1"/>
    <col min="8" max="9" width="18.28515625" style="81" customWidth="1"/>
    <col min="10" max="10" width="21" style="81" customWidth="1"/>
    <col min="11" max="11" width="75.7109375" style="81" customWidth="1"/>
    <col min="12" max="258" width="11.5703125" style="81"/>
    <col min="259" max="259" width="22.28515625" style="81" customWidth="1"/>
    <col min="260" max="260" width="17.28515625" style="81" customWidth="1"/>
    <col min="261" max="261" width="16.42578125" style="81" customWidth="1"/>
    <col min="262" max="262" width="18.5703125" style="81" customWidth="1"/>
    <col min="263" max="263" width="20.28515625" style="81" customWidth="1"/>
    <col min="264" max="264" width="17.7109375" style="81" customWidth="1"/>
    <col min="265" max="265" width="18.28515625" style="81" customWidth="1"/>
    <col min="266" max="514" width="11.5703125" style="81"/>
    <col min="515" max="515" width="22.28515625" style="81" customWidth="1"/>
    <col min="516" max="516" width="17.28515625" style="81" customWidth="1"/>
    <col min="517" max="517" width="16.42578125" style="81" customWidth="1"/>
    <col min="518" max="518" width="18.5703125" style="81" customWidth="1"/>
    <col min="519" max="519" width="20.28515625" style="81" customWidth="1"/>
    <col min="520" max="520" width="17.7109375" style="81" customWidth="1"/>
    <col min="521" max="521" width="18.28515625" style="81" customWidth="1"/>
    <col min="522" max="770" width="11.5703125" style="81"/>
    <col min="771" max="771" width="22.28515625" style="81" customWidth="1"/>
    <col min="772" max="772" width="17.28515625" style="81" customWidth="1"/>
    <col min="773" max="773" width="16.42578125" style="81" customWidth="1"/>
    <col min="774" max="774" width="18.5703125" style="81" customWidth="1"/>
    <col min="775" max="775" width="20.28515625" style="81" customWidth="1"/>
    <col min="776" max="776" width="17.7109375" style="81" customWidth="1"/>
    <col min="777" max="777" width="18.28515625" style="81" customWidth="1"/>
    <col min="778" max="1026" width="11.5703125" style="81"/>
    <col min="1027" max="1027" width="22.28515625" style="81" customWidth="1"/>
    <col min="1028" max="1028" width="17.28515625" style="81" customWidth="1"/>
    <col min="1029" max="1029" width="16.42578125" style="81" customWidth="1"/>
    <col min="1030" max="1030" width="18.5703125" style="81" customWidth="1"/>
    <col min="1031" max="1031" width="20.28515625" style="81" customWidth="1"/>
    <col min="1032" max="1032" width="17.7109375" style="81" customWidth="1"/>
    <col min="1033" max="1033" width="18.28515625" style="81" customWidth="1"/>
    <col min="1034" max="1282" width="11.5703125" style="81"/>
    <col min="1283" max="1283" width="22.28515625" style="81" customWidth="1"/>
    <col min="1284" max="1284" width="17.28515625" style="81" customWidth="1"/>
    <col min="1285" max="1285" width="16.42578125" style="81" customWidth="1"/>
    <col min="1286" max="1286" width="18.5703125" style="81" customWidth="1"/>
    <col min="1287" max="1287" width="20.28515625" style="81" customWidth="1"/>
    <col min="1288" max="1288" width="17.7109375" style="81" customWidth="1"/>
    <col min="1289" max="1289" width="18.28515625" style="81" customWidth="1"/>
    <col min="1290" max="1538" width="11.5703125" style="81"/>
    <col min="1539" max="1539" width="22.28515625" style="81" customWidth="1"/>
    <col min="1540" max="1540" width="17.28515625" style="81" customWidth="1"/>
    <col min="1541" max="1541" width="16.42578125" style="81" customWidth="1"/>
    <col min="1542" max="1542" width="18.5703125" style="81" customWidth="1"/>
    <col min="1543" max="1543" width="20.28515625" style="81" customWidth="1"/>
    <col min="1544" max="1544" width="17.7109375" style="81" customWidth="1"/>
    <col min="1545" max="1545" width="18.28515625" style="81" customWidth="1"/>
    <col min="1546" max="1794" width="11.5703125" style="81"/>
    <col min="1795" max="1795" width="22.28515625" style="81" customWidth="1"/>
    <col min="1796" max="1796" width="17.28515625" style="81" customWidth="1"/>
    <col min="1797" max="1797" width="16.42578125" style="81" customWidth="1"/>
    <col min="1798" max="1798" width="18.5703125" style="81" customWidth="1"/>
    <col min="1799" max="1799" width="20.28515625" style="81" customWidth="1"/>
    <col min="1800" max="1800" width="17.7109375" style="81" customWidth="1"/>
    <col min="1801" max="1801" width="18.28515625" style="81" customWidth="1"/>
    <col min="1802" max="2050" width="11.5703125" style="81"/>
    <col min="2051" max="2051" width="22.28515625" style="81" customWidth="1"/>
    <col min="2052" max="2052" width="17.28515625" style="81" customWidth="1"/>
    <col min="2053" max="2053" width="16.42578125" style="81" customWidth="1"/>
    <col min="2054" max="2054" width="18.5703125" style="81" customWidth="1"/>
    <col min="2055" max="2055" width="20.28515625" style="81" customWidth="1"/>
    <col min="2056" max="2056" width="17.7109375" style="81" customWidth="1"/>
    <col min="2057" max="2057" width="18.28515625" style="81" customWidth="1"/>
    <col min="2058" max="2306" width="11.5703125" style="81"/>
    <col min="2307" max="2307" width="22.28515625" style="81" customWidth="1"/>
    <col min="2308" max="2308" width="17.28515625" style="81" customWidth="1"/>
    <col min="2309" max="2309" width="16.42578125" style="81" customWidth="1"/>
    <col min="2310" max="2310" width="18.5703125" style="81" customWidth="1"/>
    <col min="2311" max="2311" width="20.28515625" style="81" customWidth="1"/>
    <col min="2312" max="2312" width="17.7109375" style="81" customWidth="1"/>
    <col min="2313" max="2313" width="18.28515625" style="81" customWidth="1"/>
    <col min="2314" max="2562" width="11.5703125" style="81"/>
    <col min="2563" max="2563" width="22.28515625" style="81" customWidth="1"/>
    <col min="2564" max="2564" width="17.28515625" style="81" customWidth="1"/>
    <col min="2565" max="2565" width="16.42578125" style="81" customWidth="1"/>
    <col min="2566" max="2566" width="18.5703125" style="81" customWidth="1"/>
    <col min="2567" max="2567" width="20.28515625" style="81" customWidth="1"/>
    <col min="2568" max="2568" width="17.7109375" style="81" customWidth="1"/>
    <col min="2569" max="2569" width="18.28515625" style="81" customWidth="1"/>
    <col min="2570" max="2818" width="11.5703125" style="81"/>
    <col min="2819" max="2819" width="22.28515625" style="81" customWidth="1"/>
    <col min="2820" max="2820" width="17.28515625" style="81" customWidth="1"/>
    <col min="2821" max="2821" width="16.42578125" style="81" customWidth="1"/>
    <col min="2822" max="2822" width="18.5703125" style="81" customWidth="1"/>
    <col min="2823" max="2823" width="20.28515625" style="81" customWidth="1"/>
    <col min="2824" max="2824" width="17.7109375" style="81" customWidth="1"/>
    <col min="2825" max="2825" width="18.28515625" style="81" customWidth="1"/>
    <col min="2826" max="3074" width="11.5703125" style="81"/>
    <col min="3075" max="3075" width="22.28515625" style="81" customWidth="1"/>
    <col min="3076" max="3076" width="17.28515625" style="81" customWidth="1"/>
    <col min="3077" max="3077" width="16.42578125" style="81" customWidth="1"/>
    <col min="3078" max="3078" width="18.5703125" style="81" customWidth="1"/>
    <col min="3079" max="3079" width="20.28515625" style="81" customWidth="1"/>
    <col min="3080" max="3080" width="17.7109375" style="81" customWidth="1"/>
    <col min="3081" max="3081" width="18.28515625" style="81" customWidth="1"/>
    <col min="3082" max="3330" width="11.5703125" style="81"/>
    <col min="3331" max="3331" width="22.28515625" style="81" customWidth="1"/>
    <col min="3332" max="3332" width="17.28515625" style="81" customWidth="1"/>
    <col min="3333" max="3333" width="16.42578125" style="81" customWidth="1"/>
    <col min="3334" max="3334" width="18.5703125" style="81" customWidth="1"/>
    <col min="3335" max="3335" width="20.28515625" style="81" customWidth="1"/>
    <col min="3336" max="3336" width="17.7109375" style="81" customWidth="1"/>
    <col min="3337" max="3337" width="18.28515625" style="81" customWidth="1"/>
    <col min="3338" max="3586" width="11.5703125" style="81"/>
    <col min="3587" max="3587" width="22.28515625" style="81" customWidth="1"/>
    <col min="3588" max="3588" width="17.28515625" style="81" customWidth="1"/>
    <col min="3589" max="3589" width="16.42578125" style="81" customWidth="1"/>
    <col min="3590" max="3590" width="18.5703125" style="81" customWidth="1"/>
    <col min="3591" max="3591" width="20.28515625" style="81" customWidth="1"/>
    <col min="3592" max="3592" width="17.7109375" style="81" customWidth="1"/>
    <col min="3593" max="3593" width="18.28515625" style="81" customWidth="1"/>
    <col min="3594" max="3842" width="11.5703125" style="81"/>
    <col min="3843" max="3843" width="22.28515625" style="81" customWidth="1"/>
    <col min="3844" max="3844" width="17.28515625" style="81" customWidth="1"/>
    <col min="3845" max="3845" width="16.42578125" style="81" customWidth="1"/>
    <col min="3846" max="3846" width="18.5703125" style="81" customWidth="1"/>
    <col min="3847" max="3847" width="20.28515625" style="81" customWidth="1"/>
    <col min="3848" max="3848" width="17.7109375" style="81" customWidth="1"/>
    <col min="3849" max="3849" width="18.28515625" style="81" customWidth="1"/>
    <col min="3850" max="4098" width="11.5703125" style="81"/>
    <col min="4099" max="4099" width="22.28515625" style="81" customWidth="1"/>
    <col min="4100" max="4100" width="17.28515625" style="81" customWidth="1"/>
    <col min="4101" max="4101" width="16.42578125" style="81" customWidth="1"/>
    <col min="4102" max="4102" width="18.5703125" style="81" customWidth="1"/>
    <col min="4103" max="4103" width="20.28515625" style="81" customWidth="1"/>
    <col min="4104" max="4104" width="17.7109375" style="81" customWidth="1"/>
    <col min="4105" max="4105" width="18.28515625" style="81" customWidth="1"/>
    <col min="4106" max="4354" width="11.5703125" style="81"/>
    <col min="4355" max="4355" width="22.28515625" style="81" customWidth="1"/>
    <col min="4356" max="4356" width="17.28515625" style="81" customWidth="1"/>
    <col min="4357" max="4357" width="16.42578125" style="81" customWidth="1"/>
    <col min="4358" max="4358" width="18.5703125" style="81" customWidth="1"/>
    <col min="4359" max="4359" width="20.28515625" style="81" customWidth="1"/>
    <col min="4360" max="4360" width="17.7109375" style="81" customWidth="1"/>
    <col min="4361" max="4361" width="18.28515625" style="81" customWidth="1"/>
    <col min="4362" max="4610" width="11.5703125" style="81"/>
    <col min="4611" max="4611" width="22.28515625" style="81" customWidth="1"/>
    <col min="4612" max="4612" width="17.28515625" style="81" customWidth="1"/>
    <col min="4613" max="4613" width="16.42578125" style="81" customWidth="1"/>
    <col min="4614" max="4614" width="18.5703125" style="81" customWidth="1"/>
    <col min="4615" max="4615" width="20.28515625" style="81" customWidth="1"/>
    <col min="4616" max="4616" width="17.7109375" style="81" customWidth="1"/>
    <col min="4617" max="4617" width="18.28515625" style="81" customWidth="1"/>
    <col min="4618" max="4866" width="11.5703125" style="81"/>
    <col min="4867" max="4867" width="22.28515625" style="81" customWidth="1"/>
    <col min="4868" max="4868" width="17.28515625" style="81" customWidth="1"/>
    <col min="4869" max="4869" width="16.42578125" style="81" customWidth="1"/>
    <col min="4870" max="4870" width="18.5703125" style="81" customWidth="1"/>
    <col min="4871" max="4871" width="20.28515625" style="81" customWidth="1"/>
    <col min="4872" max="4872" width="17.7109375" style="81" customWidth="1"/>
    <col min="4873" max="4873" width="18.28515625" style="81" customWidth="1"/>
    <col min="4874" max="5122" width="11.5703125" style="81"/>
    <col min="5123" max="5123" width="22.28515625" style="81" customWidth="1"/>
    <col min="5124" max="5124" width="17.28515625" style="81" customWidth="1"/>
    <col min="5125" max="5125" width="16.42578125" style="81" customWidth="1"/>
    <col min="5126" max="5126" width="18.5703125" style="81" customWidth="1"/>
    <col min="5127" max="5127" width="20.28515625" style="81" customWidth="1"/>
    <col min="5128" max="5128" width="17.7109375" style="81" customWidth="1"/>
    <col min="5129" max="5129" width="18.28515625" style="81" customWidth="1"/>
    <col min="5130" max="5378" width="11.5703125" style="81"/>
    <col min="5379" max="5379" width="22.28515625" style="81" customWidth="1"/>
    <col min="5380" max="5380" width="17.28515625" style="81" customWidth="1"/>
    <col min="5381" max="5381" width="16.42578125" style="81" customWidth="1"/>
    <col min="5382" max="5382" width="18.5703125" style="81" customWidth="1"/>
    <col min="5383" max="5383" width="20.28515625" style="81" customWidth="1"/>
    <col min="5384" max="5384" width="17.7109375" style="81" customWidth="1"/>
    <col min="5385" max="5385" width="18.28515625" style="81" customWidth="1"/>
    <col min="5386" max="5634" width="11.5703125" style="81"/>
    <col min="5635" max="5635" width="22.28515625" style="81" customWidth="1"/>
    <col min="5636" max="5636" width="17.28515625" style="81" customWidth="1"/>
    <col min="5637" max="5637" width="16.42578125" style="81" customWidth="1"/>
    <col min="5638" max="5638" width="18.5703125" style="81" customWidth="1"/>
    <col min="5639" max="5639" width="20.28515625" style="81" customWidth="1"/>
    <col min="5640" max="5640" width="17.7109375" style="81" customWidth="1"/>
    <col min="5641" max="5641" width="18.28515625" style="81" customWidth="1"/>
    <col min="5642" max="5890" width="11.5703125" style="81"/>
    <col min="5891" max="5891" width="22.28515625" style="81" customWidth="1"/>
    <col min="5892" max="5892" width="17.28515625" style="81" customWidth="1"/>
    <col min="5893" max="5893" width="16.42578125" style="81" customWidth="1"/>
    <col min="5894" max="5894" width="18.5703125" style="81" customWidth="1"/>
    <col min="5895" max="5895" width="20.28515625" style="81" customWidth="1"/>
    <col min="5896" max="5896" width="17.7109375" style="81" customWidth="1"/>
    <col min="5897" max="5897" width="18.28515625" style="81" customWidth="1"/>
    <col min="5898" max="6146" width="11.5703125" style="81"/>
    <col min="6147" max="6147" width="22.28515625" style="81" customWidth="1"/>
    <col min="6148" max="6148" width="17.28515625" style="81" customWidth="1"/>
    <col min="6149" max="6149" width="16.42578125" style="81" customWidth="1"/>
    <col min="6150" max="6150" width="18.5703125" style="81" customWidth="1"/>
    <col min="6151" max="6151" width="20.28515625" style="81" customWidth="1"/>
    <col min="6152" max="6152" width="17.7109375" style="81" customWidth="1"/>
    <col min="6153" max="6153" width="18.28515625" style="81" customWidth="1"/>
    <col min="6154" max="6402" width="11.5703125" style="81"/>
    <col min="6403" max="6403" width="22.28515625" style="81" customWidth="1"/>
    <col min="6404" max="6404" width="17.28515625" style="81" customWidth="1"/>
    <col min="6405" max="6405" width="16.42578125" style="81" customWidth="1"/>
    <col min="6406" max="6406" width="18.5703125" style="81" customWidth="1"/>
    <col min="6407" max="6407" width="20.28515625" style="81" customWidth="1"/>
    <col min="6408" max="6408" width="17.7109375" style="81" customWidth="1"/>
    <col min="6409" max="6409" width="18.28515625" style="81" customWidth="1"/>
    <col min="6410" max="6658" width="11.5703125" style="81"/>
    <col min="6659" max="6659" width="22.28515625" style="81" customWidth="1"/>
    <col min="6660" max="6660" width="17.28515625" style="81" customWidth="1"/>
    <col min="6661" max="6661" width="16.42578125" style="81" customWidth="1"/>
    <col min="6662" max="6662" width="18.5703125" style="81" customWidth="1"/>
    <col min="6663" max="6663" width="20.28515625" style="81" customWidth="1"/>
    <col min="6664" max="6664" width="17.7109375" style="81" customWidth="1"/>
    <col min="6665" max="6665" width="18.28515625" style="81" customWidth="1"/>
    <col min="6666" max="6914" width="11.5703125" style="81"/>
    <col min="6915" max="6915" width="22.28515625" style="81" customWidth="1"/>
    <col min="6916" max="6916" width="17.28515625" style="81" customWidth="1"/>
    <col min="6917" max="6917" width="16.42578125" style="81" customWidth="1"/>
    <col min="6918" max="6918" width="18.5703125" style="81" customWidth="1"/>
    <col min="6919" max="6919" width="20.28515625" style="81" customWidth="1"/>
    <col min="6920" max="6920" width="17.7109375" style="81" customWidth="1"/>
    <col min="6921" max="6921" width="18.28515625" style="81" customWidth="1"/>
    <col min="6922" max="7170" width="11.5703125" style="81"/>
    <col min="7171" max="7171" width="22.28515625" style="81" customWidth="1"/>
    <col min="7172" max="7172" width="17.28515625" style="81" customWidth="1"/>
    <col min="7173" max="7173" width="16.42578125" style="81" customWidth="1"/>
    <col min="7174" max="7174" width="18.5703125" style="81" customWidth="1"/>
    <col min="7175" max="7175" width="20.28515625" style="81" customWidth="1"/>
    <col min="7176" max="7176" width="17.7109375" style="81" customWidth="1"/>
    <col min="7177" max="7177" width="18.28515625" style="81" customWidth="1"/>
    <col min="7178" max="7426" width="11.5703125" style="81"/>
    <col min="7427" max="7427" width="22.28515625" style="81" customWidth="1"/>
    <col min="7428" max="7428" width="17.28515625" style="81" customWidth="1"/>
    <col min="7429" max="7429" width="16.42578125" style="81" customWidth="1"/>
    <col min="7430" max="7430" width="18.5703125" style="81" customWidth="1"/>
    <col min="7431" max="7431" width="20.28515625" style="81" customWidth="1"/>
    <col min="7432" max="7432" width="17.7109375" style="81" customWidth="1"/>
    <col min="7433" max="7433" width="18.28515625" style="81" customWidth="1"/>
    <col min="7434" max="7682" width="11.5703125" style="81"/>
    <col min="7683" max="7683" width="22.28515625" style="81" customWidth="1"/>
    <col min="7684" max="7684" width="17.28515625" style="81" customWidth="1"/>
    <col min="7685" max="7685" width="16.42578125" style="81" customWidth="1"/>
    <col min="7686" max="7686" width="18.5703125" style="81" customWidth="1"/>
    <col min="7687" max="7687" width="20.28515625" style="81" customWidth="1"/>
    <col min="7688" max="7688" width="17.7109375" style="81" customWidth="1"/>
    <col min="7689" max="7689" width="18.28515625" style="81" customWidth="1"/>
    <col min="7690" max="7938" width="11.5703125" style="81"/>
    <col min="7939" max="7939" width="22.28515625" style="81" customWidth="1"/>
    <col min="7940" max="7940" width="17.28515625" style="81" customWidth="1"/>
    <col min="7941" max="7941" width="16.42578125" style="81" customWidth="1"/>
    <col min="7942" max="7942" width="18.5703125" style="81" customWidth="1"/>
    <col min="7943" max="7943" width="20.28515625" style="81" customWidth="1"/>
    <col min="7944" max="7944" width="17.7109375" style="81" customWidth="1"/>
    <col min="7945" max="7945" width="18.28515625" style="81" customWidth="1"/>
    <col min="7946" max="8194" width="11.5703125" style="81"/>
    <col min="8195" max="8195" width="22.28515625" style="81" customWidth="1"/>
    <col min="8196" max="8196" width="17.28515625" style="81" customWidth="1"/>
    <col min="8197" max="8197" width="16.42578125" style="81" customWidth="1"/>
    <col min="8198" max="8198" width="18.5703125" style="81" customWidth="1"/>
    <col min="8199" max="8199" width="20.28515625" style="81" customWidth="1"/>
    <col min="8200" max="8200" width="17.7109375" style="81" customWidth="1"/>
    <col min="8201" max="8201" width="18.28515625" style="81" customWidth="1"/>
    <col min="8202" max="8450" width="11.5703125" style="81"/>
    <col min="8451" max="8451" width="22.28515625" style="81" customWidth="1"/>
    <col min="8452" max="8452" width="17.28515625" style="81" customWidth="1"/>
    <col min="8453" max="8453" width="16.42578125" style="81" customWidth="1"/>
    <col min="8454" max="8454" width="18.5703125" style="81" customWidth="1"/>
    <col min="8455" max="8455" width="20.28515625" style="81" customWidth="1"/>
    <col min="8456" max="8456" width="17.7109375" style="81" customWidth="1"/>
    <col min="8457" max="8457" width="18.28515625" style="81" customWidth="1"/>
    <col min="8458" max="8706" width="11.5703125" style="81"/>
    <col min="8707" max="8707" width="22.28515625" style="81" customWidth="1"/>
    <col min="8708" max="8708" width="17.28515625" style="81" customWidth="1"/>
    <col min="8709" max="8709" width="16.42578125" style="81" customWidth="1"/>
    <col min="8710" max="8710" width="18.5703125" style="81" customWidth="1"/>
    <col min="8711" max="8711" width="20.28515625" style="81" customWidth="1"/>
    <col min="8712" max="8712" width="17.7109375" style="81" customWidth="1"/>
    <col min="8713" max="8713" width="18.28515625" style="81" customWidth="1"/>
    <col min="8714" max="8962" width="11.5703125" style="81"/>
    <col min="8963" max="8963" width="22.28515625" style="81" customWidth="1"/>
    <col min="8964" max="8964" width="17.28515625" style="81" customWidth="1"/>
    <col min="8965" max="8965" width="16.42578125" style="81" customWidth="1"/>
    <col min="8966" max="8966" width="18.5703125" style="81" customWidth="1"/>
    <col min="8967" max="8967" width="20.28515625" style="81" customWidth="1"/>
    <col min="8968" max="8968" width="17.7109375" style="81" customWidth="1"/>
    <col min="8969" max="8969" width="18.28515625" style="81" customWidth="1"/>
    <col min="8970" max="9218" width="11.5703125" style="81"/>
    <col min="9219" max="9219" width="22.28515625" style="81" customWidth="1"/>
    <col min="9220" max="9220" width="17.28515625" style="81" customWidth="1"/>
    <col min="9221" max="9221" width="16.42578125" style="81" customWidth="1"/>
    <col min="9222" max="9222" width="18.5703125" style="81" customWidth="1"/>
    <col min="9223" max="9223" width="20.28515625" style="81" customWidth="1"/>
    <col min="9224" max="9224" width="17.7109375" style="81" customWidth="1"/>
    <col min="9225" max="9225" width="18.28515625" style="81" customWidth="1"/>
    <col min="9226" max="9474" width="11.5703125" style="81"/>
    <col min="9475" max="9475" width="22.28515625" style="81" customWidth="1"/>
    <col min="9476" max="9476" width="17.28515625" style="81" customWidth="1"/>
    <col min="9477" max="9477" width="16.42578125" style="81" customWidth="1"/>
    <col min="9478" max="9478" width="18.5703125" style="81" customWidth="1"/>
    <col min="9479" max="9479" width="20.28515625" style="81" customWidth="1"/>
    <col min="9480" max="9480" width="17.7109375" style="81" customWidth="1"/>
    <col min="9481" max="9481" width="18.28515625" style="81" customWidth="1"/>
    <col min="9482" max="9730" width="11.5703125" style="81"/>
    <col min="9731" max="9731" width="22.28515625" style="81" customWidth="1"/>
    <col min="9732" max="9732" width="17.28515625" style="81" customWidth="1"/>
    <col min="9733" max="9733" width="16.42578125" style="81" customWidth="1"/>
    <col min="9734" max="9734" width="18.5703125" style="81" customWidth="1"/>
    <col min="9735" max="9735" width="20.28515625" style="81" customWidth="1"/>
    <col min="9736" max="9736" width="17.7109375" style="81" customWidth="1"/>
    <col min="9737" max="9737" width="18.28515625" style="81" customWidth="1"/>
    <col min="9738" max="9986" width="11.5703125" style="81"/>
    <col min="9987" max="9987" width="22.28515625" style="81" customWidth="1"/>
    <col min="9988" max="9988" width="17.28515625" style="81" customWidth="1"/>
    <col min="9989" max="9989" width="16.42578125" style="81" customWidth="1"/>
    <col min="9990" max="9990" width="18.5703125" style="81" customWidth="1"/>
    <col min="9991" max="9991" width="20.28515625" style="81" customWidth="1"/>
    <col min="9992" max="9992" width="17.7109375" style="81" customWidth="1"/>
    <col min="9993" max="9993" width="18.28515625" style="81" customWidth="1"/>
    <col min="9994" max="10242" width="11.5703125" style="81"/>
    <col min="10243" max="10243" width="22.28515625" style="81" customWidth="1"/>
    <col min="10244" max="10244" width="17.28515625" style="81" customWidth="1"/>
    <col min="10245" max="10245" width="16.42578125" style="81" customWidth="1"/>
    <col min="10246" max="10246" width="18.5703125" style="81" customWidth="1"/>
    <col min="10247" max="10247" width="20.28515625" style="81" customWidth="1"/>
    <col min="10248" max="10248" width="17.7109375" style="81" customWidth="1"/>
    <col min="10249" max="10249" width="18.28515625" style="81" customWidth="1"/>
    <col min="10250" max="10498" width="11.5703125" style="81"/>
    <col min="10499" max="10499" width="22.28515625" style="81" customWidth="1"/>
    <col min="10500" max="10500" width="17.28515625" style="81" customWidth="1"/>
    <col min="10501" max="10501" width="16.42578125" style="81" customWidth="1"/>
    <col min="10502" max="10502" width="18.5703125" style="81" customWidth="1"/>
    <col min="10503" max="10503" width="20.28515625" style="81" customWidth="1"/>
    <col min="10504" max="10504" width="17.7109375" style="81" customWidth="1"/>
    <col min="10505" max="10505" width="18.28515625" style="81" customWidth="1"/>
    <col min="10506" max="10754" width="11.5703125" style="81"/>
    <col min="10755" max="10755" width="22.28515625" style="81" customWidth="1"/>
    <col min="10756" max="10756" width="17.28515625" style="81" customWidth="1"/>
    <col min="10757" max="10757" width="16.42578125" style="81" customWidth="1"/>
    <col min="10758" max="10758" width="18.5703125" style="81" customWidth="1"/>
    <col min="10759" max="10759" width="20.28515625" style="81" customWidth="1"/>
    <col min="10760" max="10760" width="17.7109375" style="81" customWidth="1"/>
    <col min="10761" max="10761" width="18.28515625" style="81" customWidth="1"/>
    <col min="10762" max="11010" width="11.5703125" style="81"/>
    <col min="11011" max="11011" width="22.28515625" style="81" customWidth="1"/>
    <col min="11012" max="11012" width="17.28515625" style="81" customWidth="1"/>
    <col min="11013" max="11013" width="16.42578125" style="81" customWidth="1"/>
    <col min="11014" max="11014" width="18.5703125" style="81" customWidth="1"/>
    <col min="11015" max="11015" width="20.28515625" style="81" customWidth="1"/>
    <col min="11016" max="11016" width="17.7109375" style="81" customWidth="1"/>
    <col min="11017" max="11017" width="18.28515625" style="81" customWidth="1"/>
    <col min="11018" max="11266" width="11.5703125" style="81"/>
    <col min="11267" max="11267" width="22.28515625" style="81" customWidth="1"/>
    <col min="11268" max="11268" width="17.28515625" style="81" customWidth="1"/>
    <col min="11269" max="11269" width="16.42578125" style="81" customWidth="1"/>
    <col min="11270" max="11270" width="18.5703125" style="81" customWidth="1"/>
    <col min="11271" max="11271" width="20.28515625" style="81" customWidth="1"/>
    <col min="11272" max="11272" width="17.7109375" style="81" customWidth="1"/>
    <col min="11273" max="11273" width="18.28515625" style="81" customWidth="1"/>
    <col min="11274" max="11522" width="11.5703125" style="81"/>
    <col min="11523" max="11523" width="22.28515625" style="81" customWidth="1"/>
    <col min="11524" max="11524" width="17.28515625" style="81" customWidth="1"/>
    <col min="11525" max="11525" width="16.42578125" style="81" customWidth="1"/>
    <col min="11526" max="11526" width="18.5703125" style="81" customWidth="1"/>
    <col min="11527" max="11527" width="20.28515625" style="81" customWidth="1"/>
    <col min="11528" max="11528" width="17.7109375" style="81" customWidth="1"/>
    <col min="11529" max="11529" width="18.28515625" style="81" customWidth="1"/>
    <col min="11530" max="11778" width="11.5703125" style="81"/>
    <col min="11779" max="11779" width="22.28515625" style="81" customWidth="1"/>
    <col min="11780" max="11780" width="17.28515625" style="81" customWidth="1"/>
    <col min="11781" max="11781" width="16.42578125" style="81" customWidth="1"/>
    <col min="11782" max="11782" width="18.5703125" style="81" customWidth="1"/>
    <col min="11783" max="11783" width="20.28515625" style="81" customWidth="1"/>
    <col min="11784" max="11784" width="17.7109375" style="81" customWidth="1"/>
    <col min="11785" max="11785" width="18.28515625" style="81" customWidth="1"/>
    <col min="11786" max="12034" width="11.5703125" style="81"/>
    <col min="12035" max="12035" width="22.28515625" style="81" customWidth="1"/>
    <col min="12036" max="12036" width="17.28515625" style="81" customWidth="1"/>
    <col min="12037" max="12037" width="16.42578125" style="81" customWidth="1"/>
    <col min="12038" max="12038" width="18.5703125" style="81" customWidth="1"/>
    <col min="12039" max="12039" width="20.28515625" style="81" customWidth="1"/>
    <col min="12040" max="12040" width="17.7109375" style="81" customWidth="1"/>
    <col min="12041" max="12041" width="18.28515625" style="81" customWidth="1"/>
    <col min="12042" max="12290" width="11.5703125" style="81"/>
    <col min="12291" max="12291" width="22.28515625" style="81" customWidth="1"/>
    <col min="12292" max="12292" width="17.28515625" style="81" customWidth="1"/>
    <col min="12293" max="12293" width="16.42578125" style="81" customWidth="1"/>
    <col min="12294" max="12294" width="18.5703125" style="81" customWidth="1"/>
    <col min="12295" max="12295" width="20.28515625" style="81" customWidth="1"/>
    <col min="12296" max="12296" width="17.7109375" style="81" customWidth="1"/>
    <col min="12297" max="12297" width="18.28515625" style="81" customWidth="1"/>
    <col min="12298" max="12546" width="11.5703125" style="81"/>
    <col min="12547" max="12547" width="22.28515625" style="81" customWidth="1"/>
    <col min="12548" max="12548" width="17.28515625" style="81" customWidth="1"/>
    <col min="12549" max="12549" width="16.42578125" style="81" customWidth="1"/>
    <col min="12550" max="12550" width="18.5703125" style="81" customWidth="1"/>
    <col min="12551" max="12551" width="20.28515625" style="81" customWidth="1"/>
    <col min="12552" max="12552" width="17.7109375" style="81" customWidth="1"/>
    <col min="12553" max="12553" width="18.28515625" style="81" customWidth="1"/>
    <col min="12554" max="12802" width="11.5703125" style="81"/>
    <col min="12803" max="12803" width="22.28515625" style="81" customWidth="1"/>
    <col min="12804" max="12804" width="17.28515625" style="81" customWidth="1"/>
    <col min="12805" max="12805" width="16.42578125" style="81" customWidth="1"/>
    <col min="12806" max="12806" width="18.5703125" style="81" customWidth="1"/>
    <col min="12807" max="12807" width="20.28515625" style="81" customWidth="1"/>
    <col min="12808" max="12808" width="17.7109375" style="81" customWidth="1"/>
    <col min="12809" max="12809" width="18.28515625" style="81" customWidth="1"/>
    <col min="12810" max="13058" width="11.5703125" style="81"/>
    <col min="13059" max="13059" width="22.28515625" style="81" customWidth="1"/>
    <col min="13060" max="13060" width="17.28515625" style="81" customWidth="1"/>
    <col min="13061" max="13061" width="16.42578125" style="81" customWidth="1"/>
    <col min="13062" max="13062" width="18.5703125" style="81" customWidth="1"/>
    <col min="13063" max="13063" width="20.28515625" style="81" customWidth="1"/>
    <col min="13064" max="13064" width="17.7109375" style="81" customWidth="1"/>
    <col min="13065" max="13065" width="18.28515625" style="81" customWidth="1"/>
    <col min="13066" max="13314" width="11.5703125" style="81"/>
    <col min="13315" max="13315" width="22.28515625" style="81" customWidth="1"/>
    <col min="13316" max="13316" width="17.28515625" style="81" customWidth="1"/>
    <col min="13317" max="13317" width="16.42578125" style="81" customWidth="1"/>
    <col min="13318" max="13318" width="18.5703125" style="81" customWidth="1"/>
    <col min="13319" max="13319" width="20.28515625" style="81" customWidth="1"/>
    <col min="13320" max="13320" width="17.7109375" style="81" customWidth="1"/>
    <col min="13321" max="13321" width="18.28515625" style="81" customWidth="1"/>
    <col min="13322" max="13570" width="11.5703125" style="81"/>
    <col min="13571" max="13571" width="22.28515625" style="81" customWidth="1"/>
    <col min="13572" max="13572" width="17.28515625" style="81" customWidth="1"/>
    <col min="13573" max="13573" width="16.42578125" style="81" customWidth="1"/>
    <col min="13574" max="13574" width="18.5703125" style="81" customWidth="1"/>
    <col min="13575" max="13575" width="20.28515625" style="81" customWidth="1"/>
    <col min="13576" max="13576" width="17.7109375" style="81" customWidth="1"/>
    <col min="13577" max="13577" width="18.28515625" style="81" customWidth="1"/>
    <col min="13578" max="13826" width="11.5703125" style="81"/>
    <col min="13827" max="13827" width="22.28515625" style="81" customWidth="1"/>
    <col min="13828" max="13828" width="17.28515625" style="81" customWidth="1"/>
    <col min="13829" max="13829" width="16.42578125" style="81" customWidth="1"/>
    <col min="13830" max="13830" width="18.5703125" style="81" customWidth="1"/>
    <col min="13831" max="13831" width="20.28515625" style="81" customWidth="1"/>
    <col min="13832" max="13832" width="17.7109375" style="81" customWidth="1"/>
    <col min="13833" max="13833" width="18.28515625" style="81" customWidth="1"/>
    <col min="13834" max="14082" width="11.5703125" style="81"/>
    <col min="14083" max="14083" width="22.28515625" style="81" customWidth="1"/>
    <col min="14084" max="14084" width="17.28515625" style="81" customWidth="1"/>
    <col min="14085" max="14085" width="16.42578125" style="81" customWidth="1"/>
    <col min="14086" max="14086" width="18.5703125" style="81" customWidth="1"/>
    <col min="14087" max="14087" width="20.28515625" style="81" customWidth="1"/>
    <col min="14088" max="14088" width="17.7109375" style="81" customWidth="1"/>
    <col min="14089" max="14089" width="18.28515625" style="81" customWidth="1"/>
    <col min="14090" max="14338" width="11.5703125" style="81"/>
    <col min="14339" max="14339" width="22.28515625" style="81" customWidth="1"/>
    <col min="14340" max="14340" width="17.28515625" style="81" customWidth="1"/>
    <col min="14341" max="14341" width="16.42578125" style="81" customWidth="1"/>
    <col min="14342" max="14342" width="18.5703125" style="81" customWidth="1"/>
    <col min="14343" max="14343" width="20.28515625" style="81" customWidth="1"/>
    <col min="14344" max="14344" width="17.7109375" style="81" customWidth="1"/>
    <col min="14345" max="14345" width="18.28515625" style="81" customWidth="1"/>
    <col min="14346" max="14594" width="11.5703125" style="81"/>
    <col min="14595" max="14595" width="22.28515625" style="81" customWidth="1"/>
    <col min="14596" max="14596" width="17.28515625" style="81" customWidth="1"/>
    <col min="14597" max="14597" width="16.42578125" style="81" customWidth="1"/>
    <col min="14598" max="14598" width="18.5703125" style="81" customWidth="1"/>
    <col min="14599" max="14599" width="20.28515625" style="81" customWidth="1"/>
    <col min="14600" max="14600" width="17.7109375" style="81" customWidth="1"/>
    <col min="14601" max="14601" width="18.28515625" style="81" customWidth="1"/>
    <col min="14602" max="14850" width="11.5703125" style="81"/>
    <col min="14851" max="14851" width="22.28515625" style="81" customWidth="1"/>
    <col min="14852" max="14852" width="17.28515625" style="81" customWidth="1"/>
    <col min="14853" max="14853" width="16.42578125" style="81" customWidth="1"/>
    <col min="14854" max="14854" width="18.5703125" style="81" customWidth="1"/>
    <col min="14855" max="14855" width="20.28515625" style="81" customWidth="1"/>
    <col min="14856" max="14856" width="17.7109375" style="81" customWidth="1"/>
    <col min="14857" max="14857" width="18.28515625" style="81" customWidth="1"/>
    <col min="14858" max="15106" width="11.5703125" style="81"/>
    <col min="15107" max="15107" width="22.28515625" style="81" customWidth="1"/>
    <col min="15108" max="15108" width="17.28515625" style="81" customWidth="1"/>
    <col min="15109" max="15109" width="16.42578125" style="81" customWidth="1"/>
    <col min="15110" max="15110" width="18.5703125" style="81" customWidth="1"/>
    <col min="15111" max="15111" width="20.28515625" style="81" customWidth="1"/>
    <col min="15112" max="15112" width="17.7109375" style="81" customWidth="1"/>
    <col min="15113" max="15113" width="18.28515625" style="81" customWidth="1"/>
    <col min="15114" max="15362" width="11.5703125" style="81"/>
    <col min="15363" max="15363" width="22.28515625" style="81" customWidth="1"/>
    <col min="15364" max="15364" width="17.28515625" style="81" customWidth="1"/>
    <col min="15365" max="15365" width="16.42578125" style="81" customWidth="1"/>
    <col min="15366" max="15366" width="18.5703125" style="81" customWidth="1"/>
    <col min="15367" max="15367" width="20.28515625" style="81" customWidth="1"/>
    <col min="15368" max="15368" width="17.7109375" style="81" customWidth="1"/>
    <col min="15369" max="15369" width="18.28515625" style="81" customWidth="1"/>
    <col min="15370" max="15618" width="11.5703125" style="81"/>
    <col min="15619" max="15619" width="22.28515625" style="81" customWidth="1"/>
    <col min="15620" max="15620" width="17.28515625" style="81" customWidth="1"/>
    <col min="15621" max="15621" width="16.42578125" style="81" customWidth="1"/>
    <col min="15622" max="15622" width="18.5703125" style="81" customWidth="1"/>
    <col min="15623" max="15623" width="20.28515625" style="81" customWidth="1"/>
    <col min="15624" max="15624" width="17.7109375" style="81" customWidth="1"/>
    <col min="15625" max="15625" width="18.28515625" style="81" customWidth="1"/>
    <col min="15626" max="15874" width="11.5703125" style="81"/>
    <col min="15875" max="15875" width="22.28515625" style="81" customWidth="1"/>
    <col min="15876" max="15876" width="17.28515625" style="81" customWidth="1"/>
    <col min="15877" max="15877" width="16.42578125" style="81" customWidth="1"/>
    <col min="15878" max="15878" width="18.5703125" style="81" customWidth="1"/>
    <col min="15879" max="15879" width="20.28515625" style="81" customWidth="1"/>
    <col min="15880" max="15880" width="17.7109375" style="81" customWidth="1"/>
    <col min="15881" max="15881" width="18.28515625" style="81" customWidth="1"/>
    <col min="15882" max="16130" width="11.5703125" style="81"/>
    <col min="16131" max="16131" width="22.28515625" style="81" customWidth="1"/>
    <col min="16132" max="16132" width="17.28515625" style="81" customWidth="1"/>
    <col min="16133" max="16133" width="16.42578125" style="81" customWidth="1"/>
    <col min="16134" max="16134" width="18.5703125" style="81" customWidth="1"/>
    <col min="16135" max="16135" width="20.28515625" style="81" customWidth="1"/>
    <col min="16136" max="16136" width="17.7109375" style="81" customWidth="1"/>
    <col min="16137" max="16137" width="18.28515625" style="81" customWidth="1"/>
    <col min="16138" max="16384" width="11.5703125" style="81"/>
  </cols>
  <sheetData>
    <row r="1" spans="1:12" ht="15.75" x14ac:dyDescent="0.25">
      <c r="B1" s="259" t="s">
        <v>37</v>
      </c>
      <c r="C1" s="259"/>
      <c r="D1" s="259"/>
      <c r="E1" s="259"/>
      <c r="F1" s="259"/>
      <c r="G1" s="259"/>
      <c r="H1" s="259"/>
      <c r="I1" s="259"/>
      <c r="J1" s="259"/>
      <c r="K1" s="259"/>
      <c r="L1" s="82"/>
    </row>
    <row r="2" spans="1:12" x14ac:dyDescent="0.25">
      <c r="B2" s="260" t="s">
        <v>38</v>
      </c>
      <c r="C2" s="260"/>
      <c r="D2" s="260"/>
      <c r="E2" s="260"/>
      <c r="F2" s="260"/>
      <c r="G2" s="260"/>
      <c r="H2" s="260"/>
      <c r="I2" s="260"/>
      <c r="J2" s="260"/>
      <c r="K2" s="260"/>
      <c r="L2" s="82"/>
    </row>
    <row r="3" spans="1:12" x14ac:dyDescent="0.25">
      <c r="B3" s="261" t="s">
        <v>39</v>
      </c>
      <c r="C3" s="261"/>
      <c r="D3" s="261"/>
      <c r="E3" s="261"/>
      <c r="F3" s="261"/>
      <c r="G3" s="261"/>
      <c r="H3" s="261"/>
      <c r="I3" s="261"/>
      <c r="J3" s="261"/>
      <c r="K3" s="261"/>
      <c r="L3" s="82"/>
    </row>
    <row r="4" spans="1:12" x14ac:dyDescent="0.25">
      <c r="B4" s="262"/>
      <c r="C4" s="262"/>
      <c r="D4" s="262"/>
      <c r="E4" s="262"/>
      <c r="F4" s="262"/>
      <c r="G4" s="262"/>
      <c r="H4" s="262"/>
      <c r="I4" s="262"/>
      <c r="J4" s="262"/>
      <c r="K4" s="262"/>
      <c r="L4" s="82"/>
    </row>
    <row r="5" spans="1:12" x14ac:dyDescent="0.25">
      <c r="B5" s="177" t="str">
        <f>'FDLS-SAMC-009-2024 01 al 05'!B6</f>
        <v>MENOR CUANTIA
FDLS-SAMC-009-2024</v>
      </c>
      <c r="C5" s="128"/>
      <c r="D5" s="128"/>
      <c r="E5" s="82"/>
      <c r="F5" s="82"/>
      <c r="G5" s="82"/>
      <c r="H5" s="82"/>
      <c r="I5" s="82"/>
      <c r="J5" s="82"/>
      <c r="K5" s="82"/>
      <c r="L5" s="82"/>
    </row>
    <row r="6" spans="1:12" ht="58.15" customHeight="1" x14ac:dyDescent="0.25">
      <c r="B6" s="263" t="str">
        <f>'FDLS-SAMC-009-2024 01 al 05'!B7</f>
        <v>OBJETO: CONTRATAR LAS OBRAS DE DEMOLICIÓN ORDENADAS EN LOS PROCESOS ADMINISTRATIVOS Y/O POLICIVOS EMITIDOS POR AUTORIDAD LOCAL O POR ORDEN JUDICIAL, ASÍ COMO LOS IMPARTIDOS EN LOS OPERATIVOS POR EL ALCALDE LOCAL</v>
      </c>
      <c r="C6" s="263"/>
      <c r="D6" s="263"/>
      <c r="E6" s="263"/>
      <c r="F6" s="263"/>
      <c r="G6" s="263"/>
      <c r="H6" s="263"/>
      <c r="I6" s="263"/>
      <c r="J6" s="263"/>
      <c r="K6" s="263"/>
      <c r="L6" s="82"/>
    </row>
    <row r="7" spans="1:12" x14ac:dyDescent="0.25">
      <c r="B7" s="83" t="s">
        <v>40</v>
      </c>
      <c r="C7" s="252">
        <f>'FDLS-SAMC-009-2024 01 al 05'!K23</f>
        <v>180000000</v>
      </c>
      <c r="D7" s="253"/>
      <c r="E7" s="82"/>
      <c r="F7" s="82"/>
      <c r="G7" s="82"/>
      <c r="H7" s="82"/>
      <c r="I7" s="82"/>
      <c r="J7" s="82"/>
      <c r="K7" s="82"/>
      <c r="L7" s="82"/>
    </row>
    <row r="8" spans="1:12" x14ac:dyDescent="0.25">
      <c r="B8" s="91" t="s">
        <v>41</v>
      </c>
      <c r="C8" s="89">
        <v>45291</v>
      </c>
      <c r="D8" s="89">
        <v>44926</v>
      </c>
      <c r="E8" s="89">
        <v>44561</v>
      </c>
      <c r="G8" s="82"/>
      <c r="H8" s="82"/>
      <c r="I8" s="82"/>
      <c r="J8" s="82"/>
      <c r="K8" s="82"/>
      <c r="L8" s="82"/>
    </row>
    <row r="9" spans="1:12" x14ac:dyDescent="0.25">
      <c r="B9" s="91" t="s">
        <v>42</v>
      </c>
      <c r="C9" s="89">
        <f>'FDLS-SAMC-009-2024 01 al 05'!E72</f>
        <v>45638</v>
      </c>
      <c r="D9" s="82"/>
      <c r="E9" s="82"/>
      <c r="G9" s="82"/>
      <c r="H9" s="82"/>
      <c r="I9" s="82"/>
      <c r="J9" s="82"/>
      <c r="K9" s="82"/>
      <c r="L9" s="82"/>
    </row>
    <row r="10" spans="1:12" x14ac:dyDescent="0.25">
      <c r="B10" s="254" t="s">
        <v>54</v>
      </c>
      <c r="C10" s="255"/>
      <c r="D10" s="255"/>
      <c r="E10" s="255"/>
      <c r="F10" s="255"/>
      <c r="G10" s="255"/>
      <c r="H10" s="256"/>
      <c r="I10" s="84" t="s">
        <v>55</v>
      </c>
      <c r="J10" s="257" t="s">
        <v>43</v>
      </c>
      <c r="K10" s="258" t="s">
        <v>44</v>
      </c>
      <c r="L10" s="82"/>
    </row>
    <row r="11" spans="1:12" ht="38.25" x14ac:dyDescent="0.25">
      <c r="B11" s="85" t="s">
        <v>45</v>
      </c>
      <c r="C11" s="85" t="s">
        <v>46</v>
      </c>
      <c r="D11" s="85" t="s">
        <v>47</v>
      </c>
      <c r="E11" s="85" t="s">
        <v>48</v>
      </c>
      <c r="F11" s="85" t="s">
        <v>49</v>
      </c>
      <c r="G11" s="85" t="s">
        <v>50</v>
      </c>
      <c r="H11" s="85" t="s">
        <v>51</v>
      </c>
      <c r="I11" s="90" t="s">
        <v>53</v>
      </c>
      <c r="J11" s="257"/>
      <c r="K11" s="258"/>
      <c r="L11" s="82"/>
    </row>
    <row r="12" spans="1:12" ht="60.6" customHeight="1" x14ac:dyDescent="0.25">
      <c r="A12" s="86">
        <f>'FDLS-SAMC-009-2024 01 al 05'!C9</f>
        <v>1</v>
      </c>
      <c r="B12" s="85" t="str">
        <f>'FDLS-SAMC-009-2024 01 al 05'!C8</f>
        <v>MB CONSTRUCCIONES Y DISEÑOS SAS</v>
      </c>
      <c r="C12" s="87" t="s">
        <v>60</v>
      </c>
      <c r="D12" s="87" t="s">
        <v>60</v>
      </c>
      <c r="E12" s="87" t="s">
        <v>60</v>
      </c>
      <c r="F12" s="87" t="s">
        <v>60</v>
      </c>
      <c r="G12" s="87" t="s">
        <v>60</v>
      </c>
      <c r="H12" s="87" t="s">
        <v>60</v>
      </c>
      <c r="I12" s="87" t="s">
        <v>61</v>
      </c>
      <c r="J12" s="102" t="s">
        <v>59</v>
      </c>
      <c r="K12" s="104"/>
      <c r="L12" s="82"/>
    </row>
    <row r="13" spans="1:12" ht="50.1" customHeight="1" x14ac:dyDescent="0.25">
      <c r="A13" s="86">
        <f t="shared" ref="A13:A31" si="0">A12+1</f>
        <v>2</v>
      </c>
      <c r="B13" s="85" t="str">
        <f>'FDLS-SAMC-009-2024 01 al 05'!D8</f>
        <v>GAYRA CONSTRUCCIONES SAS</v>
      </c>
      <c r="C13" s="87" t="s">
        <v>60</v>
      </c>
      <c r="D13" s="87" t="s">
        <v>60</v>
      </c>
      <c r="E13" s="87" t="s">
        <v>60</v>
      </c>
      <c r="F13" s="87" t="s">
        <v>60</v>
      </c>
      <c r="G13" s="87" t="s">
        <v>60</v>
      </c>
      <c r="H13" s="87" t="s">
        <v>60</v>
      </c>
      <c r="I13" s="87" t="s">
        <v>61</v>
      </c>
      <c r="J13" s="102" t="s">
        <v>59</v>
      </c>
      <c r="K13" s="217"/>
      <c r="L13" s="82"/>
    </row>
    <row r="14" spans="1:12" ht="50.1" customHeight="1" x14ac:dyDescent="0.25">
      <c r="A14" s="86">
        <f t="shared" si="0"/>
        <v>3</v>
      </c>
      <c r="B14" s="85" t="str">
        <f>'FDLS-SAMC-009-2024 01 al 05'!G8</f>
        <v>CONSORCIO LA PLATA</v>
      </c>
      <c r="C14" s="87" t="s">
        <v>60</v>
      </c>
      <c r="D14" s="87" t="s">
        <v>60</v>
      </c>
      <c r="E14" s="87" t="s">
        <v>60</v>
      </c>
      <c r="F14" s="87" t="s">
        <v>60</v>
      </c>
      <c r="G14" s="87" t="s">
        <v>60</v>
      </c>
      <c r="H14" s="87" t="s">
        <v>60</v>
      </c>
      <c r="I14" s="87" t="s">
        <v>61</v>
      </c>
      <c r="J14" s="102" t="s">
        <v>59</v>
      </c>
      <c r="K14" s="217"/>
      <c r="L14" s="82"/>
    </row>
    <row r="15" spans="1:12" ht="45" customHeight="1" x14ac:dyDescent="0.25">
      <c r="A15" s="86">
        <f t="shared" si="0"/>
        <v>4</v>
      </c>
      <c r="B15" s="85" t="str">
        <f>'FDLS-SAMC-009-2024 01 al 05'!H8</f>
        <v>G&amp;V ASOCIADOS SAS</v>
      </c>
      <c r="C15" s="87" t="s">
        <v>60</v>
      </c>
      <c r="D15" s="87" t="s">
        <v>60</v>
      </c>
      <c r="E15" s="87" t="s">
        <v>60</v>
      </c>
      <c r="F15" s="87" t="s">
        <v>60</v>
      </c>
      <c r="G15" s="87" t="s">
        <v>60</v>
      </c>
      <c r="H15" s="87" t="s">
        <v>60</v>
      </c>
      <c r="I15" s="87" t="s">
        <v>61</v>
      </c>
      <c r="J15" s="102" t="s">
        <v>59</v>
      </c>
      <c r="K15" s="217"/>
      <c r="L15" s="82"/>
    </row>
    <row r="16" spans="1:12" ht="50.1" customHeight="1" x14ac:dyDescent="0.25">
      <c r="A16" s="86">
        <f t="shared" si="0"/>
        <v>5</v>
      </c>
      <c r="B16" s="85" t="str">
        <f>'FDLS-SAMC-009-2024 01 al 05'!I8</f>
        <v>INFRAESTRUCTURA INTEGRAL SAS</v>
      </c>
      <c r="C16" s="87" t="s">
        <v>60</v>
      </c>
      <c r="D16" s="87" t="s">
        <v>60</v>
      </c>
      <c r="E16" s="87" t="s">
        <v>60</v>
      </c>
      <c r="F16" s="87" t="s">
        <v>60</v>
      </c>
      <c r="G16" s="87" t="s">
        <v>60</v>
      </c>
      <c r="H16" s="87" t="s">
        <v>60</v>
      </c>
      <c r="I16" s="87" t="s">
        <v>61</v>
      </c>
      <c r="J16" s="102" t="s">
        <v>59</v>
      </c>
      <c r="K16" s="217"/>
      <c r="L16" s="82"/>
    </row>
    <row r="17" spans="1:12" ht="50.1" customHeight="1" x14ac:dyDescent="0.25">
      <c r="A17" s="86">
        <f t="shared" si="0"/>
        <v>6</v>
      </c>
      <c r="B17" s="85"/>
      <c r="C17" s="87"/>
      <c r="D17" s="87"/>
      <c r="E17" s="87"/>
      <c r="F17" s="87"/>
      <c r="G17" s="87"/>
      <c r="H17" s="87"/>
      <c r="I17" s="87"/>
      <c r="J17" s="102"/>
      <c r="K17" s="126"/>
      <c r="L17" s="82"/>
    </row>
    <row r="18" spans="1:12" ht="50.1" customHeight="1" x14ac:dyDescent="0.25">
      <c r="A18" s="86">
        <f t="shared" si="0"/>
        <v>7</v>
      </c>
      <c r="B18" s="85"/>
      <c r="C18" s="87"/>
      <c r="D18" s="87"/>
      <c r="E18" s="87"/>
      <c r="F18" s="87"/>
      <c r="G18" s="87"/>
      <c r="H18" s="87"/>
      <c r="I18" s="87"/>
      <c r="J18" s="102"/>
      <c r="K18" s="126"/>
      <c r="L18" s="82"/>
    </row>
    <row r="19" spans="1:12" ht="50.1" customHeight="1" x14ac:dyDescent="0.25">
      <c r="A19" s="86">
        <f t="shared" si="0"/>
        <v>8</v>
      </c>
      <c r="B19" s="85"/>
      <c r="C19" s="87"/>
      <c r="D19" s="87"/>
      <c r="E19" s="87"/>
      <c r="F19" s="87"/>
      <c r="G19" s="87"/>
      <c r="H19" s="87"/>
      <c r="I19" s="87"/>
      <c r="J19" s="102"/>
      <c r="K19" s="126"/>
      <c r="L19" s="82"/>
    </row>
    <row r="20" spans="1:12" ht="50.1" customHeight="1" x14ac:dyDescent="0.25">
      <c r="A20" s="86">
        <f t="shared" si="0"/>
        <v>9</v>
      </c>
      <c r="B20" s="85"/>
      <c r="C20" s="87"/>
      <c r="D20" s="87"/>
      <c r="E20" s="87"/>
      <c r="F20" s="87"/>
      <c r="G20" s="87"/>
      <c r="H20" s="87"/>
      <c r="I20" s="87"/>
      <c r="J20" s="102"/>
      <c r="K20" s="126"/>
      <c r="L20" s="82"/>
    </row>
    <row r="21" spans="1:12" ht="50.1" customHeight="1" x14ac:dyDescent="0.25">
      <c r="A21" s="86">
        <f t="shared" si="0"/>
        <v>10</v>
      </c>
      <c r="B21" s="85"/>
      <c r="C21" s="87"/>
      <c r="D21" s="87"/>
      <c r="E21" s="87"/>
      <c r="F21" s="87"/>
      <c r="G21" s="87"/>
      <c r="H21" s="87"/>
      <c r="I21" s="87"/>
      <c r="J21" s="102"/>
      <c r="K21" s="126"/>
      <c r="L21" s="82"/>
    </row>
    <row r="22" spans="1:12" ht="50.1" customHeight="1" x14ac:dyDescent="0.25">
      <c r="A22" s="86">
        <f t="shared" si="0"/>
        <v>11</v>
      </c>
      <c r="B22" s="85"/>
      <c r="C22" s="87"/>
      <c r="D22" s="87"/>
      <c r="E22" s="87"/>
      <c r="F22" s="87"/>
      <c r="G22" s="87"/>
      <c r="H22" s="87"/>
      <c r="I22" s="87"/>
      <c r="J22" s="102"/>
      <c r="K22" s="126"/>
      <c r="L22" s="82"/>
    </row>
    <row r="23" spans="1:12" ht="50.1" customHeight="1" x14ac:dyDescent="0.25">
      <c r="A23" s="86">
        <f t="shared" si="0"/>
        <v>12</v>
      </c>
      <c r="B23" s="85"/>
      <c r="C23" s="87"/>
      <c r="D23" s="87"/>
      <c r="E23" s="87"/>
      <c r="F23" s="87"/>
      <c r="G23" s="87"/>
      <c r="H23" s="87"/>
      <c r="I23" s="87"/>
      <c r="J23" s="102"/>
      <c r="K23" s="174"/>
      <c r="L23" s="82"/>
    </row>
    <row r="24" spans="1:12" ht="50.1" customHeight="1" x14ac:dyDescent="0.25">
      <c r="A24" s="86">
        <f t="shared" si="0"/>
        <v>13</v>
      </c>
      <c r="B24" s="85"/>
      <c r="C24" s="87"/>
      <c r="D24" s="87"/>
      <c r="E24" s="87"/>
      <c r="F24" s="87"/>
      <c r="G24" s="87"/>
      <c r="H24" s="87"/>
      <c r="I24" s="87"/>
      <c r="J24" s="102"/>
      <c r="K24" s="126"/>
      <c r="L24" s="82"/>
    </row>
    <row r="25" spans="1:12" ht="50.1" customHeight="1" x14ac:dyDescent="0.25">
      <c r="A25" s="86">
        <f t="shared" si="0"/>
        <v>14</v>
      </c>
      <c r="B25" s="85"/>
      <c r="C25" s="87"/>
      <c r="D25" s="87"/>
      <c r="E25" s="87"/>
      <c r="F25" s="87"/>
      <c r="G25" s="87"/>
      <c r="H25" s="87"/>
      <c r="I25" s="87"/>
      <c r="J25" s="102"/>
      <c r="K25" s="126"/>
      <c r="L25" s="82"/>
    </row>
    <row r="26" spans="1:12" ht="50.1" customHeight="1" x14ac:dyDescent="0.25">
      <c r="A26" s="86">
        <f t="shared" si="0"/>
        <v>15</v>
      </c>
      <c r="B26" s="85"/>
      <c r="C26" s="87"/>
      <c r="D26" s="87"/>
      <c r="E26" s="87"/>
      <c r="F26" s="87"/>
      <c r="G26" s="87"/>
      <c r="H26" s="87"/>
      <c r="I26" s="87"/>
      <c r="J26" s="102"/>
      <c r="K26" s="126"/>
      <c r="L26" s="82"/>
    </row>
    <row r="27" spans="1:12" ht="50.1" customHeight="1" x14ac:dyDescent="0.25">
      <c r="A27" s="86">
        <f t="shared" si="0"/>
        <v>16</v>
      </c>
      <c r="B27" s="85"/>
      <c r="C27" s="87"/>
      <c r="D27" s="87"/>
      <c r="E27" s="87"/>
      <c r="F27" s="87"/>
      <c r="G27" s="87"/>
      <c r="H27" s="87"/>
      <c r="I27" s="87"/>
      <c r="J27" s="102"/>
      <c r="K27" s="126"/>
      <c r="L27" s="82"/>
    </row>
    <row r="28" spans="1:12" ht="50.1" customHeight="1" x14ac:dyDescent="0.25">
      <c r="A28" s="86">
        <f t="shared" si="0"/>
        <v>17</v>
      </c>
      <c r="B28" s="85"/>
      <c r="C28" s="87"/>
      <c r="D28" s="87"/>
      <c r="E28" s="87"/>
      <c r="F28" s="87"/>
      <c r="G28" s="87"/>
      <c r="H28" s="87"/>
      <c r="I28" s="87"/>
      <c r="J28" s="102"/>
      <c r="K28" s="126"/>
      <c r="L28" s="82"/>
    </row>
    <row r="29" spans="1:12" ht="50.1" customHeight="1" x14ac:dyDescent="0.25">
      <c r="A29" s="86">
        <f t="shared" si="0"/>
        <v>18</v>
      </c>
      <c r="B29" s="85"/>
      <c r="C29" s="87"/>
      <c r="D29" s="87"/>
      <c r="E29" s="87"/>
      <c r="F29" s="87"/>
      <c r="G29" s="87"/>
      <c r="H29" s="87"/>
      <c r="I29" s="87"/>
      <c r="J29" s="102"/>
      <c r="K29" s="126"/>
      <c r="L29" s="82"/>
    </row>
    <row r="30" spans="1:12" ht="50.1" customHeight="1" x14ac:dyDescent="0.25">
      <c r="A30" s="86">
        <f t="shared" si="0"/>
        <v>19</v>
      </c>
      <c r="B30" s="85"/>
      <c r="C30" s="87"/>
      <c r="D30" s="87"/>
      <c r="E30" s="87"/>
      <c r="F30" s="87"/>
      <c r="G30" s="87"/>
      <c r="H30" s="87"/>
      <c r="I30" s="87"/>
      <c r="J30" s="102"/>
      <c r="K30" s="126"/>
      <c r="L30" s="82"/>
    </row>
    <row r="31" spans="1:12" ht="50.1" customHeight="1" x14ac:dyDescent="0.25">
      <c r="A31" s="86">
        <f t="shared" si="0"/>
        <v>20</v>
      </c>
      <c r="B31" s="85"/>
      <c r="C31" s="87"/>
      <c r="D31" s="87"/>
      <c r="E31" s="87"/>
      <c r="F31" s="87"/>
      <c r="G31" s="87"/>
      <c r="H31" s="87"/>
      <c r="I31" s="87"/>
      <c r="J31" s="102"/>
      <c r="K31" s="126"/>
      <c r="L31" s="82"/>
    </row>
    <row r="33" spans="1:8" x14ac:dyDescent="0.25">
      <c r="A33" s="81" t="s">
        <v>52</v>
      </c>
    </row>
    <row r="35" spans="1:8" x14ac:dyDescent="0.25">
      <c r="B35" s="103">
        <f>'FDLS-SAMC-009-2024 01 al 05'!B48</f>
        <v>45638</v>
      </c>
    </row>
    <row r="38" spans="1:8" ht="15.75" x14ac:dyDescent="0.25">
      <c r="E38" s="215" t="s">
        <v>77</v>
      </c>
      <c r="H38" s="73"/>
    </row>
    <row r="39" spans="1:8" ht="15.75" x14ac:dyDescent="0.25">
      <c r="A39" s="88"/>
      <c r="B39" s="88"/>
      <c r="C39" s="88"/>
      <c r="D39" s="88"/>
      <c r="E39" s="216" t="s">
        <v>33</v>
      </c>
      <c r="F39" s="88"/>
      <c r="H39" s="74"/>
    </row>
    <row r="40" spans="1:8" ht="15.75" x14ac:dyDescent="0.25">
      <c r="A40" s="88"/>
      <c r="B40" s="88"/>
      <c r="C40" s="88"/>
      <c r="D40" s="88"/>
      <c r="E40" s="216" t="s">
        <v>32</v>
      </c>
      <c r="F40" s="88"/>
      <c r="H40" s="74"/>
    </row>
  </sheetData>
  <sheetProtection algorithmName="SHA-512" hashValue="gMikhfBZkrLVcfure1N5nsZO0lmNOJBRt9+xv0U9WYoAFSLUqa8miTvPBtamnzJXbfy9PiF80DISGi29BZAuLQ==" saltValue="XCvwcIwRocvZH74CA/bA+g==" spinCount="100000" sheet="1" objects="1" scenarios="1"/>
  <mergeCells count="9">
    <mergeCell ref="C7:D7"/>
    <mergeCell ref="B10:H10"/>
    <mergeCell ref="J10:J11"/>
    <mergeCell ref="K10:K11"/>
    <mergeCell ref="B1:K1"/>
    <mergeCell ref="B2:K2"/>
    <mergeCell ref="B3:K3"/>
    <mergeCell ref="B4:K4"/>
    <mergeCell ref="B6:K6"/>
  </mergeCells>
  <pageMargins left="0.7" right="0.7" top="0.75" bottom="0.75" header="0.3" footer="0.3"/>
  <pageSetup scale="34" orientation="portrait" r:id="rId1"/>
  <colBreaks count="1" manualBreakCount="1">
    <brk id="11" max="104857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41BFFB4411CFC54CA6A3FA228255AE4E" ma:contentTypeVersion="14" ma:contentTypeDescription="Crear nuevo documento." ma:contentTypeScope="" ma:versionID="9adc6aef112ce374d4d3a5f2145baaab">
  <xsd:schema xmlns:xsd="http://www.w3.org/2001/XMLSchema" xmlns:xs="http://www.w3.org/2001/XMLSchema" xmlns:p="http://schemas.microsoft.com/office/2006/metadata/properties" xmlns:ns2="4d1d2e24-7be0-47eb-a1db-99cc6d75caff" xmlns:ns3="d6eaa91c-3afb-4015-aba1-5ff992c1a5ca" targetNamespace="http://schemas.microsoft.com/office/2006/metadata/properties" ma:root="true" ma:fieldsID="726275b6cf75e4812a1477c958f750fd" ns2:_="" ns3:_="">
    <xsd:import namespace="4d1d2e24-7be0-47eb-a1db-99cc6d75caff"/>
    <xsd:import namespace="d6eaa91c-3afb-4015-aba1-5ff992c1a5c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_Flow_SignoffStatus" minOccurs="0"/>
                <xsd:element ref="ns2:MediaServiceAutoKeyPoints" minOccurs="0"/>
                <xsd:element ref="ns2:MediaServiceKeyPoint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1d2e24-7be0-47eb-a1db-99cc6d75ca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Estado de aprobación" ma:internalName="Estado_x0020_de_x0020_aprobaci_x00f3_n">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6eaa91c-3afb-4015-aba1-5ff992c1a5c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4d1d2e24-7be0-47eb-a1db-99cc6d75caff" xsi:nil="true"/>
  </documentManagement>
</p:properties>
</file>

<file path=customXml/itemProps1.xml><?xml version="1.0" encoding="utf-8"?>
<ds:datastoreItem xmlns:ds="http://schemas.openxmlformats.org/officeDocument/2006/customXml" ds:itemID="{1730A1E2-9171-48CF-A208-2C83E8E94235}">
  <ds:schemaRefs>
    <ds:schemaRef ds:uri="http://schemas.microsoft.com/sharepoint/v3/contenttype/forms"/>
  </ds:schemaRefs>
</ds:datastoreItem>
</file>

<file path=customXml/itemProps2.xml><?xml version="1.0" encoding="utf-8"?>
<ds:datastoreItem xmlns:ds="http://schemas.openxmlformats.org/officeDocument/2006/customXml" ds:itemID="{B0E4FE81-6603-41B9-8DEB-A69993A1209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1d2e24-7be0-47eb-a1db-99cc6d75caff"/>
    <ds:schemaRef ds:uri="d6eaa91c-3afb-4015-aba1-5ff992c1a5c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53C6EE6-E5B2-4CE8-B523-4B2ED91D23E4}">
  <ds:schemaRefs>
    <ds:schemaRef ds:uri="http://purl.org/dc/elements/1.1/"/>
    <ds:schemaRef ds:uri="http://schemas.microsoft.com/office/2006/metadata/properties"/>
    <ds:schemaRef ds:uri="http://purl.org/dc/terms/"/>
    <ds:schemaRef ds:uri="d6eaa91c-3afb-4015-aba1-5ff992c1a5ca"/>
    <ds:schemaRef ds:uri="http://purl.org/dc/dcmitype/"/>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 ds:uri="4d1d2e24-7be0-47eb-a1db-99cc6d75caf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FDLS-SAMC-009-2024 01 al 05</vt:lpstr>
      <vt:lpstr>FDLS-LP-006-2024 11 al 20</vt:lpstr>
      <vt:lpstr>Consolidado 01 a 05</vt:lpstr>
      <vt:lpstr>'Consolidado 01 a 05'!Área_de_impresión</vt:lpstr>
      <vt:lpstr>'FDLS-LP-006-2024 11 al 20'!Área_de_impresión</vt:lpstr>
      <vt:lpstr>'FDLS-SAMC-009-2024 01 al 05'!Área_de_impresión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Edison Guiovanni Clavijo Martinez</dc:creator>
  <cp:keywords/>
  <dc:description/>
  <cp:lastModifiedBy>Sofia Guarnizo</cp:lastModifiedBy>
  <cp:revision/>
  <cp:lastPrinted>2023-03-01T16:07:33Z</cp:lastPrinted>
  <dcterms:created xsi:type="dcterms:W3CDTF">2018-04-20T15:23:46Z</dcterms:created>
  <dcterms:modified xsi:type="dcterms:W3CDTF">2024-12-17T02:58:48Z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0x01010041BFFB4411CFC54CA6A3FA228255AE4E</vt:lpwstr>
  </property>
</Properties>
</file>