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ATOS\Desktop\"/>
    </mc:Choice>
  </mc:AlternateContent>
  <bookViews>
    <workbookView xWindow="0" yWindow="0" windowWidth="20490" windowHeight="8340"/>
  </bookViews>
  <sheets>
    <sheet name="Hoja1 (2)" sheetId="3" r:id="rId1"/>
  </sheets>
  <definedNames>
    <definedName name="_Hlk183526701" localSheetId="0">'Hoja1 (2)'!#REF!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9" i="3" l="1"/>
  <c r="O8" i="3"/>
  <c r="N8" i="3"/>
  <c r="M8" i="3"/>
  <c r="L8" i="3"/>
  <c r="H8" i="3"/>
  <c r="E8" i="3"/>
  <c r="F8" i="3" s="1"/>
  <c r="O7" i="3"/>
  <c r="N7" i="3"/>
  <c r="M7" i="3"/>
  <c r="L7" i="3"/>
  <c r="P7" i="3" s="1"/>
  <c r="H7" i="3"/>
  <c r="E7" i="3"/>
  <c r="F7" i="3" s="1"/>
  <c r="O6" i="3"/>
  <c r="N6" i="3"/>
  <c r="M6" i="3"/>
  <c r="L6" i="3"/>
  <c r="H6" i="3"/>
  <c r="F6" i="3"/>
  <c r="E6" i="3"/>
  <c r="O5" i="3"/>
  <c r="N5" i="3"/>
  <c r="M5" i="3"/>
  <c r="L5" i="3"/>
  <c r="H5" i="3"/>
  <c r="E5" i="3"/>
  <c r="F5" i="3" s="1"/>
  <c r="O4" i="3"/>
  <c r="N4" i="3"/>
  <c r="M4" i="3"/>
  <c r="L4" i="3"/>
  <c r="P4" i="3" s="1"/>
  <c r="H4" i="3"/>
  <c r="E4" i="3"/>
  <c r="F4" i="3" s="1"/>
  <c r="O3" i="3"/>
  <c r="N3" i="3"/>
  <c r="M3" i="3"/>
  <c r="L3" i="3"/>
  <c r="H3" i="3"/>
  <c r="E3" i="3"/>
  <c r="F3" i="3" s="1"/>
  <c r="P3" i="3" l="1"/>
  <c r="P5" i="3"/>
  <c r="P6" i="3"/>
  <c r="P8" i="3"/>
  <c r="G5" i="3"/>
  <c r="I5" i="3"/>
  <c r="J5" i="3" s="1"/>
  <c r="G3" i="3"/>
  <c r="I3" i="3"/>
  <c r="J3" i="3" s="1"/>
  <c r="G7" i="3"/>
  <c r="I7" i="3"/>
  <c r="J7" i="3" s="1"/>
  <c r="G4" i="3"/>
  <c r="K4" i="3" s="1"/>
  <c r="R4" i="3" s="1"/>
  <c r="G6" i="3"/>
  <c r="G8" i="3"/>
  <c r="I4" i="3"/>
  <c r="J4" i="3" s="1"/>
  <c r="I6" i="3"/>
  <c r="J6" i="3" s="1"/>
  <c r="I8" i="3"/>
  <c r="J8" i="3" s="1"/>
  <c r="K6" i="3" l="1"/>
  <c r="R6" i="3" s="1"/>
  <c r="K5" i="3"/>
  <c r="R5" i="3" s="1"/>
  <c r="T6" i="3"/>
  <c r="T4" i="3"/>
  <c r="S4" i="3"/>
  <c r="K7" i="3"/>
  <c r="R7" i="3" s="1"/>
  <c r="K3" i="3"/>
  <c r="R3" i="3" s="1"/>
  <c r="K8" i="3"/>
  <c r="R8" i="3" s="1"/>
  <c r="T5" i="3"/>
  <c r="S5" i="3"/>
  <c r="S6" i="3" l="1"/>
  <c r="U6" i="3" s="1"/>
  <c r="X6" i="3" s="1"/>
  <c r="S8" i="3"/>
  <c r="T8" i="3"/>
  <c r="U5" i="3"/>
  <c r="X5" i="3" s="1"/>
  <c r="T3" i="3"/>
  <c r="S3" i="3"/>
  <c r="U3" i="3" s="1"/>
  <c r="X3" i="3" s="1"/>
  <c r="T7" i="3"/>
  <c r="S7" i="3"/>
  <c r="V6" i="3"/>
  <c r="W6" i="3" s="1"/>
  <c r="Y6" i="3" s="1"/>
  <c r="U4" i="3"/>
  <c r="X4" i="3" s="1"/>
  <c r="AA6" i="3" l="1"/>
  <c r="AC6" i="3" s="1"/>
  <c r="V4" i="3"/>
  <c r="W4" i="3" s="1"/>
  <c r="U8" i="3"/>
  <c r="X8" i="3" s="1"/>
  <c r="V5" i="3"/>
  <c r="W5" i="3" s="1"/>
  <c r="V3" i="3"/>
  <c r="W3" i="3" s="1"/>
  <c r="U7" i="3"/>
  <c r="X7" i="3" s="1"/>
  <c r="AA4" i="3" l="1"/>
  <c r="AC4" i="3" s="1"/>
  <c r="Y4" i="3"/>
  <c r="Y5" i="3"/>
  <c r="AA5" i="3" s="1"/>
  <c r="AC5" i="3" s="1"/>
  <c r="AA3" i="3"/>
  <c r="Y3" i="3"/>
  <c r="AC3" i="3"/>
  <c r="V8" i="3"/>
  <c r="W8" i="3" s="1"/>
  <c r="V7" i="3"/>
  <c r="W7" i="3" s="1"/>
  <c r="AA8" i="3" l="1"/>
  <c r="AC8" i="3" s="1"/>
  <c r="Y8" i="3"/>
  <c r="Y7" i="3"/>
  <c r="AA7" i="3" s="1"/>
  <c r="AC7" i="3" l="1"/>
  <c r="AC9" i="3" s="1"/>
  <c r="AA9" i="3"/>
</calcChain>
</file>

<file path=xl/sharedStrings.xml><?xml version="1.0" encoding="utf-8"?>
<sst xmlns="http://schemas.openxmlformats.org/spreadsheetml/2006/main" count="43" uniqueCount="38">
  <si>
    <t>CARGOS  </t>
  </si>
  <si>
    <t>DIAS</t>
  </si>
  <si>
    <t>AUXILIO DE TRANSPORTE</t>
  </si>
  <si>
    <t>TESORERAS</t>
  </si>
  <si>
    <t>SECRETARIAS</t>
  </si>
  <si>
    <t>OPERATIVOS</t>
  </si>
  <si>
    <t>BIBLIOTECARIOS</t>
  </si>
  <si>
    <t>GRANJEROS</t>
  </si>
  <si>
    <t>SUPERNUMERARIOS</t>
  </si>
  <si>
    <t xml:space="preserve"> </t>
  </si>
  <si>
    <t>TOTAL</t>
  </si>
  <si>
    <t>PRIMA 8,33%</t>
  </si>
  <si>
    <t>VACACIONES 4,17%</t>
  </si>
  <si>
    <t>CESANTIAS 8,33%</t>
  </si>
  <si>
    <t>INTERESES CESANTIAS 1%</t>
  </si>
  <si>
    <t>TOTAL PRESTACIONES SOCIALES</t>
  </si>
  <si>
    <t>PENSION 12%</t>
  </si>
  <si>
    <t>ARL 2,436%</t>
  </si>
  <si>
    <t>CCF 4%</t>
  </si>
  <si>
    <t>TOTAL SEGURIDAD SOCIAL</t>
  </si>
  <si>
    <t>DOTACION</t>
  </si>
  <si>
    <t>ADMINISTRACION 7%</t>
  </si>
  <si>
    <t xml:space="preserve"> UTILIDAD 3%</t>
  </si>
  <si>
    <t xml:space="preserve"> IVA 19% DEL AU</t>
  </si>
  <si>
    <t>SALUD 8,5%</t>
  </si>
  <si>
    <t>TOTAL SALARIO MENSUAL</t>
  </si>
  <si>
    <t>SUELDO BASE MENSUAL</t>
  </si>
  <si>
    <t>TIEMPO</t>
  </si>
  <si>
    <t>T Comp.</t>
  </si>
  <si>
    <t xml:space="preserve"> SUBTOTAL AU ANTES DE IVA</t>
  </si>
  <si>
    <t xml:space="preserve"> TOTAL AU</t>
  </si>
  <si>
    <t>PLAZO MESES</t>
  </si>
  <si>
    <t>SUELDO + AUXILIO</t>
  </si>
  <si>
    <t>TOTAL MENSUAL POR CARGO</t>
  </si>
  <si>
    <t>TOTAL MENSUAL POR PUESTO</t>
  </si>
  <si>
    <t xml:space="preserve"> CANTIDAD DE PUESTOS</t>
  </si>
  <si>
    <t>CARGA IMPOSITIVA</t>
  </si>
  <si>
    <t>VALOR TOTAL NETO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</si>
</sst>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0.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164" fontId="4" fillId="0" borderId="0" xfId="0" applyNumberFormat="1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164" fontId="4" fillId="2" borderId="0" xfId="0" applyNumberFormat="1" applyFont="1" applyFill="1" applyAlignment="1">
      <alignment horizontal="center"/>
    </xf>
    <xf numFmtId="164" fontId="3" fillId="2" borderId="1" xfId="1" applyNumberFormat="1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/>
    </xf>
    <xf numFmtId="164" fontId="5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justify" vertical="center"/>
    </xf>
    <xf numFmtId="3" fontId="2" fillId="3" borderId="1" xfId="0" applyNumberFormat="1" applyFont="1" applyFill="1" applyBorder="1" applyAlignment="1">
      <alignment horizontal="justify" vertical="center"/>
    </xf>
    <xf numFmtId="0" fontId="2" fillId="3" borderId="1" xfId="0" applyFont="1" applyFill="1" applyBorder="1" applyAlignment="1">
      <alignment horizontal="justify" vertical="center" wrapText="1"/>
    </xf>
    <xf numFmtId="0" fontId="2" fillId="4" borderId="1" xfId="0" applyFont="1" applyFill="1" applyBorder="1" applyAlignment="1">
      <alignment horizontal="justify" vertical="center"/>
    </xf>
    <xf numFmtId="164" fontId="3" fillId="4" borderId="1" xfId="1" applyNumberFormat="1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/>
    </xf>
    <xf numFmtId="10" fontId="6" fillId="0" borderId="0" xfId="0" applyNumberFormat="1" applyFont="1" applyAlignment="1">
      <alignment horizontal="center"/>
    </xf>
    <xf numFmtId="9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5" fontId="6" fillId="0" borderId="0" xfId="0" applyNumberFormat="1" applyFont="1" applyAlignment="1">
      <alignment horizontal="center"/>
    </xf>
    <xf numFmtId="164" fontId="3" fillId="4" borderId="1" xfId="0" applyNumberFormat="1" applyFont="1" applyFill="1" applyBorder="1" applyAlignment="1">
      <alignment horizontal="center" vertical="center" wrapText="1"/>
    </xf>
    <xf numFmtId="164" fontId="4" fillId="4" borderId="1" xfId="0" applyNumberFormat="1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6"/>
  <sheetViews>
    <sheetView tabSelected="1" zoomScaleNormal="100" workbookViewId="0">
      <selection activeCell="AA3" sqref="AA3"/>
    </sheetView>
  </sheetViews>
  <sheetFormatPr baseColWidth="10" defaultColWidth="18.85546875" defaultRowHeight="15" x14ac:dyDescent="0.2"/>
  <cols>
    <col min="1" max="1" width="26.7109375" style="1" customWidth="1"/>
    <col min="2" max="2" width="9.7109375" style="1" customWidth="1"/>
    <col min="3" max="3" width="7.7109375" style="1" bestFit="1" customWidth="1"/>
    <col min="4" max="4" width="16.28515625" style="1" customWidth="1"/>
    <col min="5" max="5" width="17.140625" style="1" customWidth="1"/>
    <col min="6" max="6" width="14.85546875" style="1" bestFit="1" customWidth="1"/>
    <col min="7" max="7" width="13.42578125" style="2" bestFit="1" customWidth="1"/>
    <col min="8" max="8" width="18.85546875" style="2" customWidth="1"/>
    <col min="9" max="10" width="18.85546875" style="2"/>
    <col min="11" max="11" width="19.28515625" style="2" customWidth="1"/>
    <col min="12" max="13" width="13.5703125" style="2" bestFit="1" customWidth="1"/>
    <col min="14" max="14" width="15" style="2" customWidth="1"/>
    <col min="15" max="15" width="11" style="2" customWidth="1"/>
    <col min="16" max="16" width="15.140625" style="2" bestFit="1" customWidth="1"/>
    <col min="17" max="17" width="13.42578125" style="2" bestFit="1" customWidth="1"/>
    <col min="18" max="18" width="14.42578125" style="2" customWidth="1"/>
    <col min="19" max="19" width="21.28515625" style="1" customWidth="1"/>
    <col min="20" max="20" width="15" style="1" bestFit="1" customWidth="1"/>
    <col min="21" max="21" width="14.140625" style="1" customWidth="1"/>
    <col min="22" max="22" width="12.42578125" style="1" customWidth="1"/>
    <col min="23" max="23" width="12.85546875" style="1" customWidth="1"/>
    <col min="24" max="24" width="14.140625" style="1" customWidth="1"/>
    <col min="25" max="25" width="16.28515625" style="2" customWidth="1"/>
    <col min="26" max="26" width="16.140625" style="2" bestFit="1" customWidth="1"/>
    <col min="27" max="27" width="17.85546875" style="2" customWidth="1"/>
    <col min="28" max="28" width="10.85546875" style="2" customWidth="1"/>
    <col min="29" max="29" width="19.42578125" style="2" bestFit="1" customWidth="1"/>
    <col min="30" max="30" width="4.42578125" style="1" customWidth="1"/>
    <col min="31" max="16384" width="18.85546875" style="1"/>
  </cols>
  <sheetData>
    <row r="1" spans="1:29" s="2" customFormat="1" x14ac:dyDescent="0.2">
      <c r="A1" s="3"/>
      <c r="B1" s="3"/>
      <c r="C1" s="3"/>
      <c r="D1" s="3"/>
      <c r="E1" s="3"/>
      <c r="F1" s="3"/>
      <c r="G1" s="26">
        <v>8.3299999999999999E-2</v>
      </c>
      <c r="H1" s="26">
        <v>4.1700000000000001E-2</v>
      </c>
      <c r="I1" s="26">
        <v>8.3299999999999999E-2</v>
      </c>
      <c r="J1" s="27">
        <v>0.01</v>
      </c>
      <c r="K1" s="28"/>
      <c r="L1" s="29">
        <v>8.5000000000000006E-2</v>
      </c>
      <c r="M1" s="27">
        <v>0.12</v>
      </c>
      <c r="N1" s="26">
        <v>2.436E-2</v>
      </c>
      <c r="O1" s="27">
        <v>0.04</v>
      </c>
      <c r="P1" s="28"/>
      <c r="Q1" s="28"/>
      <c r="R1" s="28"/>
      <c r="S1" s="27">
        <v>7.0000000000000007E-2</v>
      </c>
      <c r="T1" s="27">
        <v>0.03</v>
      </c>
      <c r="U1" s="28"/>
      <c r="V1" s="27">
        <v>0.19</v>
      </c>
    </row>
    <row r="2" spans="1:29" s="6" customFormat="1" ht="63" x14ac:dyDescent="0.25">
      <c r="A2" s="18" t="s">
        <v>0</v>
      </c>
      <c r="B2" s="18" t="s">
        <v>27</v>
      </c>
      <c r="C2" s="18" t="s">
        <v>1</v>
      </c>
      <c r="D2" s="18" t="s">
        <v>26</v>
      </c>
      <c r="E2" s="18" t="s">
        <v>2</v>
      </c>
      <c r="F2" s="18" t="s">
        <v>32</v>
      </c>
      <c r="G2" s="18" t="s">
        <v>11</v>
      </c>
      <c r="H2" s="18" t="s">
        <v>12</v>
      </c>
      <c r="I2" s="18" t="s">
        <v>13</v>
      </c>
      <c r="J2" s="18" t="s">
        <v>14</v>
      </c>
      <c r="K2" s="18" t="s">
        <v>15</v>
      </c>
      <c r="L2" s="18" t="s">
        <v>24</v>
      </c>
      <c r="M2" s="18" t="s">
        <v>16</v>
      </c>
      <c r="N2" s="18" t="s">
        <v>17</v>
      </c>
      <c r="O2" s="18" t="s">
        <v>18</v>
      </c>
      <c r="P2" s="18" t="s">
        <v>19</v>
      </c>
      <c r="Q2" s="18" t="s">
        <v>20</v>
      </c>
      <c r="R2" s="18" t="s">
        <v>25</v>
      </c>
      <c r="S2" s="18" t="s">
        <v>21</v>
      </c>
      <c r="T2" s="18" t="s">
        <v>22</v>
      </c>
      <c r="U2" s="18" t="s">
        <v>29</v>
      </c>
      <c r="V2" s="18" t="s">
        <v>23</v>
      </c>
      <c r="W2" s="18" t="s">
        <v>30</v>
      </c>
      <c r="X2" s="18" t="s">
        <v>36</v>
      </c>
      <c r="Y2" s="19" t="s">
        <v>34</v>
      </c>
      <c r="Z2" s="19" t="s">
        <v>35</v>
      </c>
      <c r="AA2" s="19" t="s">
        <v>33</v>
      </c>
      <c r="AB2" s="19" t="s">
        <v>31</v>
      </c>
      <c r="AC2" s="19" t="s">
        <v>37</v>
      </c>
    </row>
    <row r="3" spans="1:29" ht="15.75" x14ac:dyDescent="0.2">
      <c r="A3" s="23" t="s">
        <v>3</v>
      </c>
      <c r="B3" s="10" t="s">
        <v>28</v>
      </c>
      <c r="C3" s="10">
        <v>30</v>
      </c>
      <c r="D3" s="11">
        <v>1530000</v>
      </c>
      <c r="E3" s="12">
        <f>162000*1.1</f>
        <v>178200</v>
      </c>
      <c r="F3" s="24">
        <f>D3+E3</f>
        <v>1708200</v>
      </c>
      <c r="G3" s="13">
        <f>F3*$G$1</f>
        <v>142293.06</v>
      </c>
      <c r="H3" s="13">
        <f>D3*$H$1</f>
        <v>63801</v>
      </c>
      <c r="I3" s="13">
        <f>F3*$I$1</f>
        <v>142293.06</v>
      </c>
      <c r="J3" s="13">
        <f>(I3*$J$1)*12</f>
        <v>17075.1672</v>
      </c>
      <c r="K3" s="25">
        <f>G3+H3+I3+J3</f>
        <v>365462.28720000002</v>
      </c>
      <c r="L3" s="13">
        <f t="shared" ref="L3:L8" si="0">D3*$L$1</f>
        <v>130050.00000000001</v>
      </c>
      <c r="M3" s="13">
        <f>D3*$M$1</f>
        <v>183600</v>
      </c>
      <c r="N3" s="13">
        <f>D3*$N$1</f>
        <v>37270.800000000003</v>
      </c>
      <c r="O3" s="13">
        <f>D3*$O$1</f>
        <v>61200</v>
      </c>
      <c r="P3" s="25">
        <f>SUM(L3:O3)</f>
        <v>412120.8</v>
      </c>
      <c r="Q3" s="13">
        <v>50000</v>
      </c>
      <c r="R3" s="25">
        <f t="shared" ref="R3:R8" si="1">F3+K3+P3+Q3</f>
        <v>2535783.0872</v>
      </c>
      <c r="S3" s="8">
        <f t="shared" ref="S3:S8" si="2">R3*$S$1</f>
        <v>177504.81610400003</v>
      </c>
      <c r="T3" s="8">
        <f t="shared" ref="T3:T8" si="3">R3*$T$1</f>
        <v>76073.492615999989</v>
      </c>
      <c r="U3" s="9">
        <f>S3+T3</f>
        <v>253578.30872000003</v>
      </c>
      <c r="V3" s="9">
        <f>U3*$V$1</f>
        <v>48179.878656800007</v>
      </c>
      <c r="W3" s="9">
        <f>U3+V3</f>
        <v>301758.18737680005</v>
      </c>
      <c r="X3" s="9">
        <f>(R3+U3)*0.065</f>
        <v>181308.4907348</v>
      </c>
      <c r="Y3" s="30">
        <f>R3+W3+X3</f>
        <v>3018849.7653115997</v>
      </c>
      <c r="Z3" s="5">
        <v>40</v>
      </c>
      <c r="AA3" s="14">
        <f>Y3*Z3</f>
        <v>120753990.61246398</v>
      </c>
      <c r="AB3" s="5">
        <v>6</v>
      </c>
      <c r="AC3" s="31">
        <f>AA3*AB3</f>
        <v>724523943.67478395</v>
      </c>
    </row>
    <row r="4" spans="1:29" ht="15.75" x14ac:dyDescent="0.2">
      <c r="A4" s="23" t="s">
        <v>4</v>
      </c>
      <c r="B4" s="10" t="s">
        <v>28</v>
      </c>
      <c r="C4" s="10">
        <v>30</v>
      </c>
      <c r="D4" s="11">
        <v>1480000</v>
      </c>
      <c r="E4" s="12">
        <f t="shared" ref="E4:E8" si="4">162000*1.1</f>
        <v>178200</v>
      </c>
      <c r="F4" s="24">
        <f>D4+E4</f>
        <v>1658200</v>
      </c>
      <c r="G4" s="13">
        <f t="shared" ref="G4:G8" si="5">F4*$G$1</f>
        <v>138128.06</v>
      </c>
      <c r="H4" s="13">
        <f>D4*$H$1</f>
        <v>61716</v>
      </c>
      <c r="I4" s="13">
        <f t="shared" ref="I4:I8" si="6">F4*$I$1</f>
        <v>138128.06</v>
      </c>
      <c r="J4" s="13">
        <f t="shared" ref="J4:J8" si="7">(I4*$J$1)*12</f>
        <v>16575.367200000001</v>
      </c>
      <c r="K4" s="25">
        <f t="shared" ref="K4:K8" si="8">G4+H4+I4+J4</f>
        <v>354547.48719999997</v>
      </c>
      <c r="L4" s="13">
        <f t="shared" si="0"/>
        <v>125800.00000000001</v>
      </c>
      <c r="M4" s="13">
        <f t="shared" ref="M4:M8" si="9">D4*$M$1</f>
        <v>177600</v>
      </c>
      <c r="N4" s="13">
        <f t="shared" ref="N4:N8" si="10">D4*$N$1</f>
        <v>36052.800000000003</v>
      </c>
      <c r="O4" s="13">
        <f t="shared" ref="O4:O8" si="11">D4*$O$1</f>
        <v>59200</v>
      </c>
      <c r="P4" s="25">
        <f t="shared" ref="P4:P8" si="12">SUM(L4:O4)</f>
        <v>398652.8</v>
      </c>
      <c r="Q4" s="13">
        <v>50000</v>
      </c>
      <c r="R4" s="25">
        <f t="shared" si="1"/>
        <v>2461400.2871999997</v>
      </c>
      <c r="S4" s="8">
        <f t="shared" si="2"/>
        <v>172298.020104</v>
      </c>
      <c r="T4" s="8">
        <f t="shared" si="3"/>
        <v>73842.008615999992</v>
      </c>
      <c r="U4" s="9">
        <f t="shared" ref="U4:U8" si="13">S4+T4</f>
        <v>246140.02872</v>
      </c>
      <c r="V4" s="9">
        <f t="shared" ref="V4:V8" si="14">U4*$V$1</f>
        <v>46766.605456800004</v>
      </c>
      <c r="W4" s="9">
        <f t="shared" ref="W4:W8" si="15">U4+V4</f>
        <v>292906.63417680003</v>
      </c>
      <c r="X4" s="9">
        <f t="shared" ref="X4:X8" si="16">(R4+U4)*0.065</f>
        <v>175990.12053479996</v>
      </c>
      <c r="Y4" s="30">
        <f t="shared" ref="Y4:Y8" si="17">R4+W4+X4</f>
        <v>2930297.0419115997</v>
      </c>
      <c r="Z4" s="5">
        <v>90</v>
      </c>
      <c r="AA4" s="14">
        <f t="shared" ref="AA4:AA8" si="18">Y4*Z4</f>
        <v>263726733.77204397</v>
      </c>
      <c r="AB4" s="5">
        <v>6</v>
      </c>
      <c r="AC4" s="31">
        <f t="shared" ref="AC4:AC8" si="19">AA4*AB4</f>
        <v>1582360402.6322639</v>
      </c>
    </row>
    <row r="5" spans="1:29" ht="15.75" x14ac:dyDescent="0.2">
      <c r="A5" s="23" t="s">
        <v>5</v>
      </c>
      <c r="B5" s="10" t="s">
        <v>28</v>
      </c>
      <c r="C5" s="10">
        <v>30</v>
      </c>
      <c r="D5" s="11">
        <v>1430000</v>
      </c>
      <c r="E5" s="12">
        <f t="shared" si="4"/>
        <v>178200</v>
      </c>
      <c r="F5" s="24">
        <f>D5+E5</f>
        <v>1608200</v>
      </c>
      <c r="G5" s="13">
        <f t="shared" si="5"/>
        <v>133963.06</v>
      </c>
      <c r="H5" s="13">
        <f t="shared" ref="H5:H8" si="20">D5*$H$1</f>
        <v>59631</v>
      </c>
      <c r="I5" s="13">
        <f t="shared" si="6"/>
        <v>133963.06</v>
      </c>
      <c r="J5" s="13">
        <f t="shared" si="7"/>
        <v>16075.5672</v>
      </c>
      <c r="K5" s="25">
        <f t="shared" si="8"/>
        <v>343632.68719999999</v>
      </c>
      <c r="L5" s="13">
        <f t="shared" si="0"/>
        <v>121550.00000000001</v>
      </c>
      <c r="M5" s="13">
        <f t="shared" si="9"/>
        <v>171600</v>
      </c>
      <c r="N5" s="13">
        <f t="shared" si="10"/>
        <v>34834.800000000003</v>
      </c>
      <c r="O5" s="13">
        <f t="shared" si="11"/>
        <v>57200</v>
      </c>
      <c r="P5" s="25">
        <f t="shared" si="12"/>
        <v>385184.8</v>
      </c>
      <c r="Q5" s="13">
        <v>50000</v>
      </c>
      <c r="R5" s="25">
        <f t="shared" si="1"/>
        <v>2387017.4871999999</v>
      </c>
      <c r="S5" s="8">
        <f t="shared" si="2"/>
        <v>167091.22410399999</v>
      </c>
      <c r="T5" s="8">
        <f t="shared" si="3"/>
        <v>71610.524615999995</v>
      </c>
      <c r="U5" s="9">
        <f t="shared" si="13"/>
        <v>238701.74871999997</v>
      </c>
      <c r="V5" s="9">
        <f t="shared" si="14"/>
        <v>45353.332256799993</v>
      </c>
      <c r="W5" s="9">
        <f t="shared" si="15"/>
        <v>284055.08097679995</v>
      </c>
      <c r="X5" s="9">
        <f t="shared" si="16"/>
        <v>170671.75033479999</v>
      </c>
      <c r="Y5" s="30">
        <f t="shared" si="17"/>
        <v>2841744.3185115997</v>
      </c>
      <c r="Z5" s="5">
        <v>100</v>
      </c>
      <c r="AA5" s="14">
        <f t="shared" si="18"/>
        <v>284174431.85115999</v>
      </c>
      <c r="AB5" s="5">
        <v>6</v>
      </c>
      <c r="AC5" s="31">
        <f t="shared" si="19"/>
        <v>1705046591.1069598</v>
      </c>
    </row>
    <row r="6" spans="1:29" ht="15.75" x14ac:dyDescent="0.2">
      <c r="A6" s="23" t="s">
        <v>6</v>
      </c>
      <c r="B6" s="10" t="s">
        <v>28</v>
      </c>
      <c r="C6" s="10">
        <v>30</v>
      </c>
      <c r="D6" s="11">
        <v>1430000</v>
      </c>
      <c r="E6" s="12">
        <f t="shared" si="4"/>
        <v>178200</v>
      </c>
      <c r="F6" s="24">
        <f>D6+E6</f>
        <v>1608200</v>
      </c>
      <c r="G6" s="13">
        <f t="shared" si="5"/>
        <v>133963.06</v>
      </c>
      <c r="H6" s="13">
        <f t="shared" si="20"/>
        <v>59631</v>
      </c>
      <c r="I6" s="13">
        <f t="shared" si="6"/>
        <v>133963.06</v>
      </c>
      <c r="J6" s="13">
        <f t="shared" si="7"/>
        <v>16075.5672</v>
      </c>
      <c r="K6" s="25">
        <f t="shared" si="8"/>
        <v>343632.68719999999</v>
      </c>
      <c r="L6" s="13">
        <f t="shared" si="0"/>
        <v>121550.00000000001</v>
      </c>
      <c r="M6" s="13">
        <f t="shared" si="9"/>
        <v>171600</v>
      </c>
      <c r="N6" s="13">
        <f t="shared" si="10"/>
        <v>34834.800000000003</v>
      </c>
      <c r="O6" s="13">
        <f t="shared" si="11"/>
        <v>57200</v>
      </c>
      <c r="P6" s="25">
        <f t="shared" si="12"/>
        <v>385184.8</v>
      </c>
      <c r="Q6" s="13">
        <v>50000</v>
      </c>
      <c r="R6" s="25">
        <f t="shared" si="1"/>
        <v>2387017.4871999999</v>
      </c>
      <c r="S6" s="8">
        <f t="shared" si="2"/>
        <v>167091.22410399999</v>
      </c>
      <c r="T6" s="8">
        <f t="shared" si="3"/>
        <v>71610.524615999995</v>
      </c>
      <c r="U6" s="9">
        <f t="shared" si="13"/>
        <v>238701.74871999997</v>
      </c>
      <c r="V6" s="9">
        <f t="shared" si="14"/>
        <v>45353.332256799993</v>
      </c>
      <c r="W6" s="9">
        <f t="shared" si="15"/>
        <v>284055.08097679995</v>
      </c>
      <c r="X6" s="9">
        <f t="shared" si="16"/>
        <v>170671.75033479999</v>
      </c>
      <c r="Y6" s="30">
        <f t="shared" si="17"/>
        <v>2841744.3185115997</v>
      </c>
      <c r="Z6" s="5">
        <v>41</v>
      </c>
      <c r="AA6" s="14">
        <f t="shared" si="18"/>
        <v>116511517.05897559</v>
      </c>
      <c r="AB6" s="5">
        <v>6</v>
      </c>
      <c r="AC6" s="31">
        <f t="shared" si="19"/>
        <v>699069102.35385358</v>
      </c>
    </row>
    <row r="7" spans="1:29" ht="15.75" x14ac:dyDescent="0.2">
      <c r="A7" s="23" t="s">
        <v>7</v>
      </c>
      <c r="B7" s="10" t="s">
        <v>28</v>
      </c>
      <c r="C7" s="10">
        <v>30</v>
      </c>
      <c r="D7" s="11">
        <v>1430000</v>
      </c>
      <c r="E7" s="12">
        <f t="shared" si="4"/>
        <v>178200</v>
      </c>
      <c r="F7" s="24">
        <f t="shared" ref="F7:F8" si="21">D7+E7</f>
        <v>1608200</v>
      </c>
      <c r="G7" s="13">
        <f t="shared" si="5"/>
        <v>133963.06</v>
      </c>
      <c r="H7" s="13">
        <f t="shared" si="20"/>
        <v>59631</v>
      </c>
      <c r="I7" s="13">
        <f t="shared" si="6"/>
        <v>133963.06</v>
      </c>
      <c r="J7" s="13">
        <f t="shared" si="7"/>
        <v>16075.5672</v>
      </c>
      <c r="K7" s="25">
        <f t="shared" si="8"/>
        <v>343632.68719999999</v>
      </c>
      <c r="L7" s="13">
        <f t="shared" si="0"/>
        <v>121550.00000000001</v>
      </c>
      <c r="M7" s="13">
        <f t="shared" si="9"/>
        <v>171600</v>
      </c>
      <c r="N7" s="13">
        <f t="shared" si="10"/>
        <v>34834.800000000003</v>
      </c>
      <c r="O7" s="13">
        <f t="shared" si="11"/>
        <v>57200</v>
      </c>
      <c r="P7" s="25">
        <f t="shared" si="12"/>
        <v>385184.8</v>
      </c>
      <c r="Q7" s="13">
        <v>50000</v>
      </c>
      <c r="R7" s="25">
        <f t="shared" si="1"/>
        <v>2387017.4871999999</v>
      </c>
      <c r="S7" s="8">
        <f t="shared" si="2"/>
        <v>167091.22410399999</v>
      </c>
      <c r="T7" s="8">
        <f t="shared" si="3"/>
        <v>71610.524615999995</v>
      </c>
      <c r="U7" s="9">
        <f t="shared" si="13"/>
        <v>238701.74871999997</v>
      </c>
      <c r="V7" s="9">
        <f t="shared" si="14"/>
        <v>45353.332256799993</v>
      </c>
      <c r="W7" s="9">
        <f t="shared" si="15"/>
        <v>284055.08097679995</v>
      </c>
      <c r="X7" s="9">
        <f t="shared" si="16"/>
        <v>170671.75033479999</v>
      </c>
      <c r="Y7" s="30">
        <f t="shared" si="17"/>
        <v>2841744.3185115997</v>
      </c>
      <c r="Z7" s="5">
        <v>17</v>
      </c>
      <c r="AA7" s="14">
        <f t="shared" si="18"/>
        <v>48309653.414697193</v>
      </c>
      <c r="AB7" s="5">
        <v>6</v>
      </c>
      <c r="AC7" s="31">
        <f t="shared" si="19"/>
        <v>289857920.48818314</v>
      </c>
    </row>
    <row r="8" spans="1:29" ht="15.75" x14ac:dyDescent="0.2">
      <c r="A8" s="23" t="s">
        <v>8</v>
      </c>
      <c r="B8" s="10" t="s">
        <v>28</v>
      </c>
      <c r="C8" s="10">
        <v>30</v>
      </c>
      <c r="D8" s="11">
        <v>1430000</v>
      </c>
      <c r="E8" s="12">
        <f t="shared" si="4"/>
        <v>178200</v>
      </c>
      <c r="F8" s="24">
        <f t="shared" si="21"/>
        <v>1608200</v>
      </c>
      <c r="G8" s="13">
        <f t="shared" si="5"/>
        <v>133963.06</v>
      </c>
      <c r="H8" s="13">
        <f t="shared" si="20"/>
        <v>59631</v>
      </c>
      <c r="I8" s="13">
        <f t="shared" si="6"/>
        <v>133963.06</v>
      </c>
      <c r="J8" s="13">
        <f t="shared" si="7"/>
        <v>16075.5672</v>
      </c>
      <c r="K8" s="25">
        <f t="shared" si="8"/>
        <v>343632.68719999999</v>
      </c>
      <c r="L8" s="13">
        <f t="shared" si="0"/>
        <v>121550.00000000001</v>
      </c>
      <c r="M8" s="13">
        <f t="shared" si="9"/>
        <v>171600</v>
      </c>
      <c r="N8" s="13">
        <f t="shared" si="10"/>
        <v>34834.800000000003</v>
      </c>
      <c r="O8" s="13">
        <f t="shared" si="11"/>
        <v>57200</v>
      </c>
      <c r="P8" s="25">
        <f t="shared" si="12"/>
        <v>385184.8</v>
      </c>
      <c r="Q8" s="13">
        <v>50000</v>
      </c>
      <c r="R8" s="25">
        <f t="shared" si="1"/>
        <v>2387017.4871999999</v>
      </c>
      <c r="S8" s="8">
        <f t="shared" si="2"/>
        <v>167091.22410399999</v>
      </c>
      <c r="T8" s="8">
        <f t="shared" si="3"/>
        <v>71610.524615999995</v>
      </c>
      <c r="U8" s="9">
        <f t="shared" si="13"/>
        <v>238701.74871999997</v>
      </c>
      <c r="V8" s="9">
        <f t="shared" si="14"/>
        <v>45353.332256799993</v>
      </c>
      <c r="W8" s="9">
        <f t="shared" si="15"/>
        <v>284055.08097679995</v>
      </c>
      <c r="X8" s="9">
        <f t="shared" si="16"/>
        <v>170671.75033479999</v>
      </c>
      <c r="Y8" s="30">
        <f t="shared" si="17"/>
        <v>2841744.3185115997</v>
      </c>
      <c r="Z8" s="5">
        <v>10</v>
      </c>
      <c r="AA8" s="14">
        <f t="shared" si="18"/>
        <v>28417443.185115997</v>
      </c>
      <c r="AB8" s="5">
        <v>6</v>
      </c>
      <c r="AC8" s="31">
        <f t="shared" si="19"/>
        <v>170504659.11069599</v>
      </c>
    </row>
    <row r="9" spans="1:29" ht="15.75" x14ac:dyDescent="0.25">
      <c r="A9" s="20" t="s">
        <v>10</v>
      </c>
      <c r="B9" s="20"/>
      <c r="C9" s="20"/>
      <c r="D9" s="21" t="s">
        <v>9</v>
      </c>
      <c r="E9" s="22"/>
      <c r="F9" s="22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5"/>
      <c r="T9" s="15"/>
      <c r="U9" s="15"/>
      <c r="V9" s="15"/>
      <c r="W9" s="15"/>
      <c r="X9" s="15"/>
      <c r="Y9" s="16"/>
      <c r="Z9" s="16">
        <f>SUM(Z3:Z8)</f>
        <v>298</v>
      </c>
      <c r="AA9" s="17">
        <f>SUM(AA3:AA8)</f>
        <v>861893769.89445674</v>
      </c>
      <c r="AB9" s="16"/>
      <c r="AC9" s="17">
        <f>SUM(AC3:AC8)</f>
        <v>5171362619.3667402</v>
      </c>
    </row>
    <row r="11" spans="1:29" x14ac:dyDescent="0.2">
      <c r="R11" s="7"/>
      <c r="AA11" s="4"/>
    </row>
    <row r="12" spans="1:29" x14ac:dyDescent="0.2">
      <c r="R12" s="7"/>
      <c r="AC12" s="4"/>
    </row>
    <row r="18" spans="7:7" x14ac:dyDescent="0.2">
      <c r="G18" s="1"/>
    </row>
    <row r="19" spans="7:7" x14ac:dyDescent="0.2">
      <c r="G19" s="1"/>
    </row>
    <row r="20" spans="7:7" x14ac:dyDescent="0.2">
      <c r="G20" s="1"/>
    </row>
    <row r="21" spans="7:7" x14ac:dyDescent="0.2">
      <c r="G21" s="1"/>
    </row>
    <row r="22" spans="7:7" x14ac:dyDescent="0.2">
      <c r="G22" s="1"/>
    </row>
    <row r="23" spans="7:7" x14ac:dyDescent="0.2">
      <c r="G23" s="1"/>
    </row>
    <row r="24" spans="7:7" x14ac:dyDescent="0.2">
      <c r="G24" s="1"/>
    </row>
    <row r="25" spans="7:7" x14ac:dyDescent="0.2">
      <c r="G25" s="1"/>
    </row>
    <row r="26" spans="7:7" x14ac:dyDescent="0.2">
      <c r="G2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Administrador</cp:lastModifiedBy>
  <dcterms:created xsi:type="dcterms:W3CDTF">2024-11-05T22:47:28Z</dcterms:created>
  <dcterms:modified xsi:type="dcterms:W3CDTF">2024-12-20T20:16:28Z</dcterms:modified>
</cp:coreProperties>
</file>