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E:\1. ALCB\FORMULACIÓN CIUDAD BOLÍVAR\1. FORMULACIÓN 2024\5. LIBROS\OFERTAS LOTE 3 SASI 001- 2024\EVALUACIÓN _PRELIMINAR_TECNICA_SASI 001_2024_LOTE 1_2_3_4_5_6_7_8\"/>
    </mc:Choice>
  </mc:AlternateContent>
  <xr:revisionPtr revIDLastSave="0" documentId="13_ncr:1_{047574E2-FA0D-4020-B0A9-11BAC24C632F}" xr6:coauthVersionLast="47" xr6:coauthVersionMax="47" xr10:uidLastSave="{00000000-0000-0000-0000-000000000000}"/>
  <bookViews>
    <workbookView xWindow="-120" yWindow="-120" windowWidth="20730" windowHeight="11160" tabRatio="761" firstSheet="3" activeTab="5" xr2:uid="{00000000-000D-0000-FFFF-FFFF00000000}"/>
  </bookViews>
  <sheets>
    <sheet name="VERIFICACION EXPERIENCIA" sheetId="4" state="hidden" r:id="rId1"/>
    <sheet name="EXPERIENCIA GENERAL" sheetId="12" r:id="rId2"/>
    <sheet name="FORMATO EXP. HABILITANTE " sheetId="7" r:id="rId3"/>
    <sheet name="FORMATO ESPEC. TECNICAS" sheetId="6" r:id="rId4"/>
    <sheet name="FORMATO. BUENAS PRAC. AMBIENT" sheetId="8" r:id="rId5"/>
    <sheet name="CONSOLIDADO TÉCNICO-FINAL" sheetId="9" r:id="rId6"/>
  </sheets>
  <definedNames>
    <definedName name="_xlnm._FilterDatabase" localSheetId="5" hidden="1">'CONSOLIDADO TÉCNICO-FINAL'!$C$4:$C$10</definedName>
    <definedName name="_Toc530481013" localSheetId="4">'FORMATO. BUENAS PRAC. AMBIENT'!#REF!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 i="9" l="1"/>
  <c r="B11" i="9"/>
  <c r="B9" i="9"/>
  <c r="B7" i="9"/>
  <c r="B5" i="9"/>
  <c r="F3" i="8"/>
  <c r="E3" i="8"/>
  <c r="C14" i="6"/>
  <c r="C12" i="6"/>
  <c r="C36" i="12"/>
  <c r="C35" i="12"/>
  <c r="C13" i="7"/>
  <c r="C11" i="7"/>
  <c r="C8" i="12"/>
  <c r="G36" i="12"/>
  <c r="G35" i="12"/>
  <c r="F36" i="12"/>
  <c r="F35" i="12"/>
  <c r="D3" i="8"/>
  <c r="C10" i="6"/>
  <c r="C9" i="7"/>
  <c r="E36" i="12"/>
  <c r="E35" i="12"/>
  <c r="C3" i="8"/>
  <c r="C8" i="6"/>
  <c r="C7" i="7"/>
  <c r="B3" i="8"/>
  <c r="C6" i="6"/>
  <c r="C5" i="7"/>
  <c r="D36" i="12" l="1"/>
  <c r="D35" i="12"/>
  <c r="H39" i="4" l="1"/>
  <c r="H23" i="4"/>
  <c r="H8" i="4"/>
  <c r="G69" i="4"/>
  <c r="H69" i="4"/>
  <c r="G39" i="4"/>
  <c r="G23" i="4"/>
  <c r="G8" i="4"/>
  <c r="F23" i="4"/>
  <c r="F39" i="4"/>
  <c r="K39" i="4"/>
  <c r="K23" i="4"/>
  <c r="K24" i="4" s="1"/>
  <c r="K8" i="4"/>
  <c r="K9" i="4" s="1"/>
  <c r="J8" i="4"/>
  <c r="J9" i="4"/>
  <c r="D39" i="4"/>
  <c r="D40" i="4"/>
  <c r="D8" i="4"/>
  <c r="D9" i="4"/>
  <c r="K68" i="4" l="1"/>
  <c r="B9" i="4"/>
  <c r="B8" i="4" l="1"/>
  <c r="B68" i="4" s="1"/>
  <c r="J68" i="4"/>
  <c r="L69" i="4" l="1"/>
  <c r="J69" i="4"/>
  <c r="K69" i="4"/>
  <c r="H68" i="4"/>
  <c r="G68" i="4"/>
  <c r="I68" i="4"/>
  <c r="F68" i="4"/>
  <c r="D69" i="4"/>
  <c r="E69" i="4"/>
  <c r="I69" i="4"/>
  <c r="E68" i="4"/>
  <c r="F69" i="4"/>
  <c r="D68" i="4"/>
  <c r="C69" i="4"/>
  <c r="B69" i="4"/>
  <c r="L68" i="4" l="1"/>
  <c r="C68" i="4"/>
</calcChain>
</file>

<file path=xl/sharedStrings.xml><?xml version="1.0" encoding="utf-8"?>
<sst xmlns="http://schemas.openxmlformats.org/spreadsheetml/2006/main" count="424" uniqueCount="226">
  <si>
    <t>PROPONENTE No. 1</t>
  </si>
  <si>
    <t>PROPONENTE No. 2</t>
  </si>
  <si>
    <t>PROPONENTE No. 3</t>
  </si>
  <si>
    <t>PROPONENTE No. 4</t>
  </si>
  <si>
    <t>PROPONENTE No. 5</t>
  </si>
  <si>
    <t xml:space="preserve">NO. DE CONTRATO </t>
  </si>
  <si>
    <t>No. CONSECUTIVO EN EL RUP</t>
  </si>
  <si>
    <t>OBJETO:</t>
  </si>
  <si>
    <t>ENTIDAD QUE EXPIDE LA CERTIFICACIÓN:</t>
  </si>
  <si>
    <t>SMMLV DEL PRESUPUESTO DEL CONTRATO</t>
  </si>
  <si>
    <t>VALOR EN $ DEL PRESUPUESTO</t>
  </si>
  <si>
    <t>SMMLV PRESUPUESTO  OFICIAL</t>
  </si>
  <si>
    <t>VALOR PRESUPUESTO OFICIAL $</t>
  </si>
  <si>
    <t>Códigos UNSPSC</t>
  </si>
  <si>
    <t>OBSERVACIÓN</t>
  </si>
  <si>
    <t>ÍTEM</t>
  </si>
  <si>
    <t xml:space="preserve">        OFERENTES</t>
  </si>
  <si>
    <t>RESULTADO</t>
  </si>
  <si>
    <t>N/A</t>
  </si>
  <si>
    <t>"FORMATO DE ACEPTACIÓN DE LAS ESPECIFICACIONES TÉCNICAS"</t>
  </si>
  <si>
    <t>SI</t>
  </si>
  <si>
    <t xml:space="preserve"> BUENAS PRÁCTICAS AMBIENTALES</t>
  </si>
  <si>
    <t xml:space="preserve">PROPONENTE No. 1 </t>
  </si>
  <si>
    <t>ANEXO - “COMPROMISOS AMBIENTALES”</t>
  </si>
  <si>
    <t>-</t>
  </si>
  <si>
    <t>Observación:</t>
  </si>
  <si>
    <t>CONTRATO No. 1 GENERAL</t>
  </si>
  <si>
    <t>CONTRATO No. 2 GENERAL</t>
  </si>
  <si>
    <t>CONTRATO No. 3 ESPECIFICA</t>
  </si>
  <si>
    <t>ALCALDIA LOCAL DE ENGATIVA</t>
  </si>
  <si>
    <t>SUMATORIA SMMLV CONTRATOS PROPONENTES</t>
  </si>
  <si>
    <t>PROPONENTE No. 6</t>
  </si>
  <si>
    <t>PROPONENTE No. 7</t>
  </si>
  <si>
    <t>PROPONENTE No. 8</t>
  </si>
  <si>
    <t>PROPONENTE No. 9</t>
  </si>
  <si>
    <t>PROPONENTE No. 10</t>
  </si>
  <si>
    <t>PROPONENTE No. 11</t>
  </si>
  <si>
    <t>CONTRATO No. 4 ESPECIFICA ADICIONAL EMPRESAS MUJER</t>
  </si>
  <si>
    <t>RESULTADO EXPERIENCIA GENERAL</t>
  </si>
  <si>
    <t>RESULTADO EXPERIENCIA ESPECIFICA</t>
  </si>
  <si>
    <t>CUMPLE</t>
  </si>
  <si>
    <t>VERIFICACION EXPERIENCIA GENERAL</t>
  </si>
  <si>
    <t>“FORMATO EXPERIENCIA HABILITANTE DEL PROPONENTE”</t>
  </si>
  <si>
    <t>UT CAMINOS DE EMPODERAMIENTO</t>
  </si>
  <si>
    <t>FDLCB-LP-006-2024 "PRESTAR LOS SERVICIOS PARA DESARROLLAR LAS ACCIONES ENCAMINADAS A LA PREVENCIÓN DE VIOLENCIA INTRAFAMILIAR Y/O VIOLENCIA SEXUAL, LA VIOLENCIA CONTRA LA MUJER Y EL FEMINICIDIO EN LA LOCALIDAD DE CIUDAD BOLÍVAR, EN EL MARCO DEL PLAN DE DESARROLLO LOCAL DE CIUDAD BOLÍVAR 2021-2024"</t>
  </si>
  <si>
    <t>566-2020</t>
  </si>
  <si>
    <t>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t>
  </si>
  <si>
    <t xml:space="preserve">SECRETARIA DISTRITAL DE LA MUJER </t>
  </si>
  <si>
    <t>BRINDAR ATENCIÓN INTEGRAL A TRAVÉS DE ACCIONES TERAPÉUTICAS, PREVENCIÓN DE LA VIOLENCIA (MALTRATO INFANTIL, VIOLENCIA INTRAFAMILIAR, CONFLICTO FAMILIAR, VIOLENCIA DE GÉNERO, VIOLENCIA Y EXPLOTACIÓN SEXUAL COMERCIAL DE NIÑOS, NIÑAS Y ADOLESCENTES,) Y PROMOCIÓN Y GARANTÍA DE LOS DERECHOS, MEDIANTE EL DESARROLLO DEL PROGRAMA SUR DE CONVIVENCIA. EN LAS LOCALIDADES DE CIUDAD BOLÍVAR, RAFAEL URIBE URIBE, SAN CRISTÓBAL Y USME, ZONAS DE INTERVENCIÓN DEL PROGRAMA SUR DE CONVIVENCIA - PSC.</t>
  </si>
  <si>
    <t>272-2014</t>
  </si>
  <si>
    <t>3878-2011</t>
  </si>
  <si>
    <t>SECRETARIA DISTRITAL DE INTEGRACIÓN SOCIAL</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</si>
  <si>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t>
    </r>
  </si>
  <si>
    <t>PRESTACIÓN DE SERVICIOS PARA REALIZAR LOS PROCESOS DE PROMOCIÓN DEL BUEN TRATO DONDE SE INTEGREN ACCIONES DE PREVENCIÓN, ORIENTACIÓN Y ASESORÍA INDIVIDUAL Y FAMILIAR A VÍCTIMAS DE VIOLENCIA INTRAFAMILIAR Y SEXUAL DIRIGIDA A LOS HABITANTES DE LA LOCALIDAD DE ENGATIVÁ.</t>
  </si>
  <si>
    <t>FUNDESCO</t>
  </si>
  <si>
    <t>96-2016</t>
  </si>
  <si>
    <t>FONDO DE DESARROLLO LOCAL DE BARRIOS UNIDOS</t>
  </si>
  <si>
    <t>REALIZAR ACCIONES PARA LA PREVENCION
DE LA VIOLENCIA INTRAFAMILIAR Y SEXUAL DE
LA LOCALIDAD DE BARRIOS UNIDOS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</si>
  <si>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t>
    </r>
  </si>
  <si>
    <t>CONTRATAR LA PRESTACIÓN DE SERVICIOS
INTEGRALES PARA EL DESARROLLO DE ACCIONES
EN PREVENCIÓN DE VIOLENCIA INTRAFAMILIAR,
VIOLENCIA SEXUAL Y OTRAS VULNERACIONES DE
DERECHOS DE LOS NIÑOS, NIÑAS,
ADOLESCENTES Y SUS FAMILIAS; PROMOVIENDO
EL BUEN TRATO CON ENTORNOS PROTECTORES Y
TERRITORIOS SEGUROS EN LA LOCALIDAD DE
SANTA FE</t>
  </si>
  <si>
    <t>323-2022</t>
  </si>
  <si>
    <t>FONDO DE DESARROLLO LOCAL DE SANTA FE</t>
  </si>
  <si>
    <t>PRESTAR SERVICIOS ENFOCADOS A LA
REALIZACIÒN DE ACCIONES EN DERECHOS
DE LAS MUJERES, PREVENCIÒN DEL
FEMINICIDIO Y VIOLENCIA CONTRA LAS
MUJERES DE LA LOCALIDAD RAFAEL URIBE
URIBE"</t>
  </si>
  <si>
    <t>327-2022</t>
  </si>
  <si>
    <t>FONDO DE DESARROLLO LOCAL DE RAFAEL URIBE URIBE</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</si>
  <si>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DEL FEMINICIDIO Y/O VIOLENCIAS CONTRA LAS MUJERES</t>
    </r>
  </si>
  <si>
    <t>UT BUEN TRATO EUFEES</t>
  </si>
  <si>
    <t xml:space="preserve">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 </t>
  </si>
  <si>
    <t>SECRETARIA DE LA MUJER</t>
  </si>
  <si>
    <t>565-2020</t>
  </si>
  <si>
    <t>33-210</t>
  </si>
  <si>
    <t xml:space="preserve">SERVICIOS DE PROTECCION A NNA ATENDIDOS EN CENTROS DE PROTECCION SOCIAL DE LA NIÑEZ Y LA ADOLESCENCIA DE PROPIEDAD DE LA BENEFICIENCIA DE CUNDINAMARCA, EXPUESTOS A CONDICIONES DE VULNERACION DE DERECHOS POR VIOLENCIA INTRAFAMILIAR, VILENCIA FISICA, PSICOLOGICA Y SEXUAL, TRABAJO INFANTIL, DESPLAZAMIENTO FORZADO, RIESGO DE RECLUTAMIENTO POR GRUPOS AL MARGEN DE LA LEY Y AQUELLOS RIESGOS QUE ATENTEN CONTRA LA DIGNIDAD, LA EXISTENCIA Y EL DESARROLLO PERSONAL </t>
  </si>
  <si>
    <t>BENEFICIENCIA DE CUNDINAMARCA</t>
  </si>
  <si>
    <t>245 - 2021</t>
  </si>
  <si>
    <t>PRESTAR SERVICIOS INTEGRALES PARA REALIZAR ACTIVIDADES EN EL DESARROLLO DE CAPACIDADES QUE FOMENTEN LA ESTRATEGIA DE CUIDADO A LAS MUJERES CUIDADORAS, CAPACITACLON PARA LA CONSTRUCCION DE CIUDADANIA EN LA PROMOCION DE LOS DERECHOS DE LAS MUJERES Y APOYO A INICIATIVAS RELACIONADAS CON EL DERECHO A UNA VIDA LIBRE DE VIOLENCES PARA LAS MUJERES EN TODAS SUS DIVERSIDADES DE LA LOCALIDAD DE SANTA FE</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</si>
  <si>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DEL FEMINICIDIO,  ESTO SE EVIDENCIA DENTRO DEL ANEXO TECNICO INCLUIDO COMO SOPORTE</t>
    </r>
  </si>
  <si>
    <t>UT MUJERES</t>
  </si>
  <si>
    <t>086-2019</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</si>
  <si>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LA VIOLENCIA, NEGLIGENCIA O ABUSOS EN SU CONTRA, A TRAVÉS DEL MODELO DE ATENCIÓN URBANA.</t>
  </si>
  <si>
    <t>ICBF REEGIONAL VICHADA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</si>
  <si>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t>
  </si>
  <si>
    <t>ICBF REGIONAL TOLIMA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</si>
  <si>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t>
  </si>
  <si>
    <t>ICBF REGIONAL META</t>
  </si>
  <si>
    <t>RESULTADO SMMLV:</t>
  </si>
  <si>
    <t>MUNICIPIO DE MEDELLIN - SECRETARIA DE LAS MUJERES</t>
  </si>
  <si>
    <t>PRESTACIÓN DE SERVICIOS PARA LA ATENCIÓN TERAPÉUTICA GRUPAL PARA MUJERES VÍCTIMAS DE VIOLENCIA BASADAS EN GÉNERO (UNIÓN TEMPORAL ATENCIÓN TERAPÉUTICA IKASF).</t>
  </si>
  <si>
    <t>4600054155 DE 2014</t>
  </si>
  <si>
    <t>46000076136 DE 2018</t>
  </si>
  <si>
    <t>PRESTACIÓN DE SERVICIOS PARA LA ATENCIÓN DE EMERGENCIA, PROTECCIÓN TEMPORAL Y ATENCIÓN PSICOJURÍDICA EN TERRITORIO A MUJERES EN RIESGO - COMPONENTE 1.</t>
  </si>
  <si>
    <t>MUNICIPIO DE MEDELLIN - SECRETARIA DE SUMINISTROS Y SERVICIOS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</si>
  <si>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 Y/O PREVENCIÓN DE VIOLENCIA INTRA FAMILAR.</t>
    </r>
  </si>
  <si>
    <t>GJ 178-2020</t>
  </si>
  <si>
    <t>PRESTACIÓN DE SERVICIOS PROFESIONALES DE APOYO TÉCNICO Y LOGÍSTICO PARA DESARROLLAR LAS ACTIVIDADES NECESARIAS DE PREVENCIÓN Y ATENCIÓN DE LAS VIOLENCIAS BASADAS EN GÉNERO EN LA COMUNA 16 EN EL MARCO DEL CONTRATO INTERADMINISTRATIVO 4600085513 DE 2020 SUSCRITO POR LA IU PASCUAL BRAVO CON EL MUNICIPIO DE MEDELLÍN.</t>
  </si>
  <si>
    <t>IU PASCUAL BRAVO</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</si>
  <si>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VIOLENCIAS,  ESTO SE EVIDENCIA DENTRO DE LOS DOCUMENTOS INCLUIDOS  COMO SOPORTE</t>
    </r>
  </si>
  <si>
    <t>UT IKAFAR 2024</t>
  </si>
  <si>
    <t>CORPORACIÓN ESCALANDO FUTURO</t>
  </si>
  <si>
    <t>PROMOVER Y PREVENIR MEDIANTE ATENCIÓN ESPECIALIZADA LA GARANTÍA DE LOS DERECHOS Y LA PROTECCIÓN INTEGRAL DE LOS NIÑOS, NIÑAS Y ADOLESCENTES, VELAR POR EL CUMPLIMIENTO DE LOS MISMOS; LA PREVENCIÓN DE SU AMENAZA O VULNERACIÓN Y LA ACTIVACIÓN DE LA RESPUESTA INSTITUCIONAL MEDIANTE LA IMPLEMENTACIÓN Y OPERACIÓN DEL PROGRAMA DE PROMOCIÓN Y PREVENCIÓN PARA LA PROTECCIÓN INTEGRAL DE NIÑOS, NIÑAS Y ADOLESCENTES -GENERACIONES CON BIENESTAR-</t>
  </si>
  <si>
    <t>INSTITUTO COLOMBIANA DE BIENESTAR FAMILIAR ICBF</t>
  </si>
  <si>
    <t>DEPARTAMENTO ADMINISTRATIVO PARA LA PROSPERIDAD SOCIAL</t>
  </si>
  <si>
    <t>DESARROLLAR EL PROYECTO “MUJERES AHORRADORAS EN ACCIÓN” PARA EL MEJORAMIENTO DE LA CALIDAD DE VIDA, BIENESTAR Y PROSPERIDAD DE LAS MUJERES EN SITUACIÓN DE VULNERABILIDAD SOCIAL Y/O DESPLAZAMIENTO, A TRAVÉS DE LA VINCULACIÓN A LOS SERVICIOS MICRO FINANCIEROS, EL ACOMPAÑAMIENTO PARA LA GENERACIÓN DE LA CULTURA DEL AHORRO Y DEL ASEGURAMIENTO, LA INSTALACIÓN DE CAPACIDADES SOCIO EMPRESARIALES, LA FORMACIÓN INTEGRAL CON ENFOQUE DE GÉNERO, EL FORTALECIMIENTO DE GRUPOS DE MUJERES, LA ARTICULACIÓN INSTITUCIONAL Y LA PROMOCIÓN Y GESTIÓN DEL CONOCIMIENTO, QUE PERMITAN LA FORMACIÓN DE CIUDADANAS CAPACES DE TOMAR DECISIONES Y QUE PROMUEVAN EL EMPRENDIMIENTO, AUTOEMPLEO, GENERACIÓN DE INGRESOS LÍCITOS Y EL DESARROLLO ECONÓMICO, CULTURAL Y SOCIAL DE SUS COMUNIDADES.</t>
  </si>
  <si>
    <t>FUNDACIÓN INTEGRAL SOCIAL DE LAS AMERICAS</t>
  </si>
  <si>
    <t>18-2019</t>
  </si>
  <si>
    <t>PRESTAR SERVICIOS PROFESIONALES CON EL FIN DE ERRADICAR CUALQUIER FORMA DE VIOLENCIA SEXUAL Y GARANTIZAR LA SEGURIDAD Y BIENESTAR DE TODAS LAS PERSONAS INVOLUCRADAS EN EL DEPARTAMENTO DE SANTANDER</t>
  </si>
  <si>
    <t>CORPORACIÓN DUOS</t>
  </si>
  <si>
    <r>
      <t xml:space="preserve">SEGÚN LA CERTIFICACIÓN ALLEGADA </t>
    </r>
    <r>
      <rPr>
        <b/>
        <sz val="11"/>
        <color rgb="FF000000"/>
        <rFont val="Arial Narrow"/>
        <family val="2"/>
      </rPr>
      <t>NO CUMPLE</t>
    </r>
    <r>
      <rPr>
        <sz val="11"/>
        <color rgb="FF000000"/>
        <rFont val="Arial Narrow"/>
        <family val="2"/>
      </rPr>
      <t>, TODA VEZ QUE NO APORTAN EL RUP LO CUAL ES NECESARIO PARA ESTE PROCESO.</t>
    </r>
  </si>
  <si>
    <t>PRESTACIÓN DE SERVICIOS PROFESIONALES PARA LA IMPLEMENTACIÓN, EJECUCIÓN Y GESTIÓN DE PROYECTOS ORIENTADOS A LA PREVENCIÓN DE LA VIOLENCIA INTRAFAMILIAR, EL FEMINICIDIO Y LA VIOLENCIA CONTRA LA MUJER</t>
  </si>
  <si>
    <t>BNP 09/2017</t>
  </si>
  <si>
    <t>FUNDACION MISION GLOBAL</t>
  </si>
  <si>
    <t>SCS 14/2015</t>
  </si>
  <si>
    <t>PRESTACIÓN DE SERVICIOS PROFESIONALES PARA LA IMPLEMENTACIÓN Y EJECUCIÓN DE PROYECTOS DESTINADOS A LA PREVENCIÓN DEL FEMINICIDIO Y LA VIOLENCIA CONTRA LA MUJER</t>
  </si>
  <si>
    <t>FUNDACION VISION GLOBAL</t>
  </si>
  <si>
    <t>529 de 2021</t>
  </si>
  <si>
    <t>CONTRATAR LOS SERVICIOS TÉCNICOS LOGÍSTICOS Y PROFESIONALES PARA LA FORMACIÓN DE PERSONAS EN ESTRATEGIAS INDIVIDUALES Y COMUNITARIAS PARA LA PREVENCIÓN DE LA VIOLENCIA INTRAFAMILIAR Y/O VIOLENCIA SEXUAL EN LA LOCALIDAD DE SUBA</t>
  </si>
  <si>
    <t xml:space="preserve">FONDO DE DESARROLLO LOCAL DE SUBA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</si>
  <si>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</si>
  <si>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327 de 2018</t>
  </si>
  <si>
    <t>PRESTAR SERVICIOS PARA LA REALIZACIÓN DE ACCIONES DE PROMOCIÓN DEL BUEN TRATO Y PREVENCIÓN DE VIOLENCIAS EN LAS QUE SE VEN INVOLUCRADOS LOS NIÑOS Y NIÑAS DE LA LOCALIDAD DE SUBA</t>
  </si>
  <si>
    <t>372-2017</t>
  </si>
  <si>
    <t>CONTRATAR LA PRESTACIÓN DE SERVICIOS A TODO COSTO, PARA EL DESARROLLO DE PROCESOS FORMATIVOS DE PREVENCIÓN, SENSIBILIZACIÓN Y FORTALECIMIENTO DEL PLAN INTEGRAL DE SEGURIDAD Y CONVIVENCIA CIUDADANA.</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</si>
  <si>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ANEXO TECNICO DEL CONTRATO INCLUIDO COMO SOPORTE</t>
    </r>
  </si>
  <si>
    <t>UT MERANI</t>
  </si>
  <si>
    <t>156 DE 2021</t>
  </si>
  <si>
    <t>PRESTAR SERVICIOS PARA REALIZAR ACTIVIDADES QUE
PROMUEVAN LA PREVENCION DE VIOLENCIA
INTRAFAMILIAR Y SEXUAL SOBRE POBLACIONES EN
SITUACIONES DE RIESGO Y VULNERACIÓN DE
DERECHOS EN EL MARCO DEL PROYECTO 1662 LA
CANDELARIA TERRITORIO LIBRE DE VIOLENCIA
INTRAFAMILIAR Y SEXUAL</t>
  </si>
  <si>
    <t xml:space="preserve">ALCALDIA LOCAL DE LA CANDELARIA </t>
  </si>
  <si>
    <t>536-2022</t>
  </si>
  <si>
    <t xml:space="preserve">CONTRATAR LOS SERVICIOS INTEGRALES Y ESPECIALIZADOS PARA LA FORMACIÓN DE PERSONAS EN ESTRATEGIAS PERSONALES Y COMUNITARIAS DE PREVENCIÓN DE LA VIOLENCIA INTRAFAMILIAR Y/O VIOLENCIA SEXUAL EN LA LOCALIDAD DE SUBA </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</si>
  <si>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 Y/O VIOLENCIA SEXUAL</t>
    </r>
  </si>
  <si>
    <t>512-2021</t>
  </si>
  <si>
    <t>VINCULAR PERSONAS EN SU DIVERSIDAD, ESPECIALMENTE MUJERES, DE LA LOCALIDAD DE KENNEDY EN ACCIONES PARA LA PREVENCIÓN DEL FEMINICIDIO Y LA VIOLENCIA, QUE CONTRIBUYA A LA GARANTÍA DE SUS DERECHOS EN EL MARCO DEL PROYECTO NO. 2111: KENNEDY POR LOS DERECHOS DE LAS
MUJERES.</t>
  </si>
  <si>
    <t>ALCALDIA LOCAL DE KENNEDY</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</si>
  <si>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ACCIONES PARA LA PREVENCIÓN DEL FEMINICIDIO.</t>
    </r>
  </si>
  <si>
    <t>UT GARANTIA DE DERECHOS</t>
  </si>
  <si>
    <t>487-2022</t>
  </si>
  <si>
    <t>REALIZAR ACCIONES QUE FORTALEZCAN LA PROMOCIÓN DEL BUEN TRATO, LA PROMOCIÓN DE LA VIOLENCIA INTRAFAMILIAR, VIOLENCIA SEXUAL Y VIOLENCIA DE GÉNERO EN LA LOCALIDAD DE ENGATIVÁ</t>
  </si>
  <si>
    <t xml:space="preserve">FONDO DE DESARROLLO LOCAL DE ENGATIVÁ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</si>
  <si>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t>
    </r>
  </si>
  <si>
    <t>4600087078 de 2020</t>
  </si>
  <si>
    <t>CONVENIO DE ASOCIACIÓN PARA DESARROLLAR ACCIONES CONJUNTAS PARA LA ATENCIÓN PSICOSOCIAL, ORIENTACIÓN JURÍDICA Y LABORAL A POBLACIÓN ADULTA EN EJERCICIO DE PROSTITUCIÓN</t>
  </si>
  <si>
    <t>MUNICIPIO DE MEDELLIN</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</si>
  <si>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 VERIFICADO EN EL ANEXO TECNICO APORTADO.</t>
    </r>
  </si>
  <si>
    <t>506-2023</t>
  </si>
  <si>
    <t>REALIZAR ACCIONES QUE FORTALEZCAN LA PROMOCIÓN DEL BUEN TRATO, LA PREVENCIÓN DE LA VIOLENCIA, INTRAFAMILIAR, VIOLENCIA SEXUAL Y VIOLENCIA DE GÉNERO EN LA LOCALIDAD DE ENGATIVÁ</t>
  </si>
  <si>
    <t>FONDO DE SESARROLLO LOCAL DE ENGATIVÁ</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</si>
  <si>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LOS DOCUEMNTOS  DEL CONTRATO INCLUIDO COMO SOPORTE</t>
    </r>
  </si>
  <si>
    <t>UT-DH</t>
  </si>
  <si>
    <t>UT MUJER Y GENERO CB</t>
  </si>
  <si>
    <t>SM-CM-029 DE 2017</t>
  </si>
  <si>
    <t>DISEÑAR E IMPLEMENTAR UNA ESTRATEGIA INTEGRAL QUE PERMITA DESARROLLAR LAS ACCIONES DE PROMOCION DE LOS DERECHOS HUMANOS DE LAS MUJERES, PREVENCIÓN DE VIOLENCIAS BASADAS EN GÉNERO Y LA VINCULACIÓN DE HOMBRES EN LA DEFENSA DE LA IGUALDAD Y EQUIDAD DE GÉNERO DE ACUERDO CON LAS ACTIVIDADES DEFINIDAS POR LA SECRETARÍA DE LA MUJER Y EQUIDAD DE GÉNERO</t>
  </si>
  <si>
    <t>GOBERNACIÓN DE CUNDINAMARCA</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</si>
  <si>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DEVIOLENCIAS BASADAS EN GENERO, LO CUAL INCLUYE VIOLENCIA INTRAFAMILIAR.</t>
    </r>
  </si>
  <si>
    <t>CONTRATAR LA PRESTACIÓN DE
SERVICIOS PORFESIONALES DE ASESORÍA,
ORIENTACIÓN Y SEGUIMIENTO PARA LA
PREVENCIÓN DE VIOLENCIA INFANTIL E
INTRAFAMILIAR Y LA PROMOCIÓN DEL
BUEN TRATO, LOS SERVICIOS
PROFESIONALES PARA EL DESARROLLO DE
LOS COMPONENTES DE PREVENCIÓN,
ASESORÍA Y SEGUIMIENTO DE LA
ESTRATEGIA ENTORNOS PROTECTORES,
PREVENCIÓN DE LA MATERNIDAD
TEMPRANA Y LA REALIZACIÓN DE LAS
JORNADAS LOCALES DE
POSICIONAMIENTO Y PROMOCION DEL
BUEN TRATO</t>
  </si>
  <si>
    <t>CPS 422 2018</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</si>
  <si>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</si>
  <si>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DINAMIZAR LOS CENTROS DE EQUIDAD
DE GÉNERO CON ENFOQUE DE GÉNERO -
ALCANCE DEL OBJETO: MUJERES DE LA
CIUDAD DE MEDELLIN Y SUS
CORREGIMIENTOS, ESPECIALMENTE
AQUELLAS CON SECUELAS DE LAS
VIOLENCIAS BASADAS EN EL GÉNERO, O
EN CONDICIONES DE EXCLUSIÓN Y
VULNERABILIDAD.</t>
  </si>
  <si>
    <t>4600075140 - 2018</t>
  </si>
  <si>
    <t>ALCALDIA DE MEDELLIN</t>
  </si>
  <si>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LA DINAMIZACIÓN DE CENTRO DE ATENCIÓN, SE SOLICITA QUE ALLEGUE LA DOCUMENTACIÓN DONDE SE EVIDENCIE QUE DICHA CERTIFICACIÓN CORRESPONDE A LA PREVENCIÓN DEL FEMINICIDIO Y/O VIOLENCIA CONTRA LA MUJER. </t>
    </r>
  </si>
  <si>
    <t>RECHAZADO</t>
  </si>
  <si>
    <r>
      <t>EL OFERENTE NO UTILIZO EL FORMATO DE PROPUESTA ECONOMICA DEFINITIVA PUBLICADO POR LA ENTIDAD , YA QUE EN EL FORMATO DEFINITIVO PUBLICADO , NO SE ESTABLECEN CANTIDADES COMO LA ESPECIFICO EL OFERENTE  ASI MISMO EL PROPONENTE PRESENTA UN FORMATO EN PDF EL CUAL TIENE SOLO UNA DE LAS HOJAS QUE SE DEBIA DILIGENCIAR EN EL EXCEL DE NOMBRE PROPUESTA ECONOMICA VIOLENCIAS - CAUSAL DE RECHAZO NUMERO 17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</si>
  <si>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EL OFERENTE NO UTILIZO EL FORMATO DE PROPUESTA ECONOMICA DEFINITIVA PUBLICADO POR LA ENTIDAD , YA QUE EN EL FORMATO DEFINITIVO PUBLICADO , NO SE ESTABLECEN CANTIDADES COMO LA ESPECIFICO EL OFERENTE - CAUSAL DE RECHAZO NUMERO 17 "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</si>
  <si>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TERMINOS ECONOMICOS, SE SOLICITA QUE ALLEGUE LA DOCUMENTACIÓN DONDE SE EVIDENCIE QUE DICHA CERTIFICACIÓN CORRESPONDE A LA PREVENCIÓN DEL FEMINICIDIO Y/O VIOLENCIA CONTRA LA MUJER. </t>
    </r>
  </si>
  <si>
    <t>Elaboro: John Alejandro Florez Ulloa - Contratista Planeación Social CPS 1336-2024</t>
  </si>
  <si>
    <t xml:space="preserve">SUBSANACIÓN </t>
  </si>
  <si>
    <r>
      <t>DE CONFORMIDAD CON LA DOCUMENTACIÓN ALLEGADA EN EL PLAZO DE SUBSANACIÓN,  EL OFERENTE REALIZA UNA CLARIDAD SOBRE LA CERTIFICACIÓN APORTADA PARA ACREDITAR LA EXPERIENCIA ESPECIFICA, LA CUAL UNA VEZ REVISADA SE DETERMINA QUE</t>
    </r>
    <r>
      <rPr>
        <b/>
        <sz val="11"/>
        <color rgb="FF000000"/>
        <rFont val="Arial Narrow"/>
        <family val="2"/>
      </rPr>
      <t xml:space="preserve"> CUMPLE</t>
    </r>
    <r>
      <rPr>
        <sz val="11"/>
        <color rgb="FF000000"/>
        <rFont val="Arial Narrow"/>
        <family val="2"/>
      </rPr>
      <t xml:space="preserve"> CON LO EXPERIENCIA ESPECIFICA SOLICITADA POR LA ENTIDAD, TODA VEZ QUE  EN EL ALCANCE DEL OBJETO SE REFIERE A EL DESARROLLO DE ACITIVAVDES DE PREVENCIÓN DE VIOLENCIAS Y  DE GENERO.</t>
    </r>
  </si>
  <si>
    <t>EL OFERENTE SUBSANA EN DEBIDA FORMA, TODA VEZ QUE APORTA UNA NUEVA CERTIFICACIÓN CON LA CUEL ACREDITA LA EXPERIENCIA RELACIONADA CON PREVENCIOÓN DE VIOLENCIA CONTRA LA MUJER. Y  SE REALIZÁ VERIFICACIÓN DE LOS CODIGOS CUMPLIENDO CON EL NUMERO REQUERIDO
80101600
86101700
86111600
93141500
94132000</t>
  </si>
  <si>
    <t>HABILITADO</t>
  </si>
  <si>
    <t>NO CUMPLE</t>
  </si>
  <si>
    <t>BUENAS PRACTICAS AMBIENTALES</t>
  </si>
  <si>
    <t>SUMATORIA SMMLV CONTRATOS PROPONENTES EXP GENERAL</t>
  </si>
  <si>
    <t>Elaboro: Lorena Inchima  - Contratista Planeación Social CPS 1339-2024</t>
  </si>
  <si>
    <t>EXPERIENCIA GENERAL LOTE 3</t>
  </si>
  <si>
    <t>5. COMPAÑIA MAYFER SB SAS</t>
  </si>
  <si>
    <t>6. INGFRACOL S.A.S</t>
  </si>
  <si>
    <t>8. UT CAPITAL GROUP</t>
  </si>
  <si>
    <t>9. NATURAL DE COLOMBIA S.A.S</t>
  </si>
  <si>
    <t>12. GNSAS</t>
  </si>
  <si>
    <t>Contrato No. 185091 de 2018</t>
  </si>
  <si>
    <t>SUMINISTRO DE 
ELEMENTOS MOBILIARIO, 
EJEMPLARES Y/O LIBROS, 
Y PAPELERIA PARA 
DESARROLLAR LOS
PROYECTOS DE LA
VIGENCIA 2018</t>
  </si>
  <si>
    <t>ASNEA</t>
  </si>
  <si>
    <t>202915 de 2019</t>
  </si>
  <si>
    <t>CONTRATAR EL SUMINISTRO DE MATERIAL DE 
LITERATURA PARA LA EJECUCIÓN DEL PROYECTO 
AFRO INDIGENA DEL ACUERDO 28/2019</t>
  </si>
  <si>
    <t>FUNDACION COLOMBIA PLURIÉTNICA</t>
  </si>
  <si>
    <t xml:space="preserve">RESULTADO EXPERIENCIA </t>
  </si>
  <si>
    <t xml:space="preserve">CUMPLE </t>
  </si>
  <si>
    <t>GUAVIARE -
GOBERNACIÓN</t>
  </si>
  <si>
    <t>1468 DE 2017</t>
  </si>
  <si>
    <t>CONTRATAR LA 
ADQUISICIÓN DE MATERIAL 
DIDÁCTICO, TECNOLÓGICO, 
MAQUINARIA, 
HERRAMIENTA Y EQUIPO 
INDUSTRIAL DE APOYO 
LOGÍSTICO Y ACADÉMICO A 
LOS ESTABLECIMIENTOS 
EDUCATIVOS DEL 
DEPARTAMENTO DEL 
GUAVIARE</t>
  </si>
  <si>
    <r>
      <t xml:space="preserve">La experiencia aportada por el oferete </t>
    </r>
    <r>
      <rPr>
        <b/>
        <sz val="14"/>
        <color rgb="FF000000"/>
        <rFont val="Arial Narrow"/>
        <family val="2"/>
      </rPr>
      <t>CUMPLE</t>
    </r>
    <r>
      <rPr>
        <sz val="14"/>
        <color rgb="FF000000"/>
        <rFont val="Arial Narrow"/>
        <family val="2"/>
      </rPr>
      <t>, toda vez que el objeto se relaciona con el suministro de libros.</t>
    </r>
  </si>
  <si>
    <r>
      <t xml:space="preserve">La experiencia aportada por el oferete </t>
    </r>
    <r>
      <rPr>
        <b/>
        <sz val="14"/>
        <color rgb="FF000000"/>
        <rFont val="Arial Narrow"/>
        <family val="2"/>
      </rPr>
      <t>CUMPLE</t>
    </r>
    <r>
      <rPr>
        <sz val="14"/>
        <color rgb="FF000000"/>
        <rFont val="Arial Narrow"/>
        <family val="2"/>
      </rPr>
      <t>, toda vez que el objeto se relaciona con el suministro de literatura.</t>
    </r>
  </si>
  <si>
    <t>573-2021-CCV</t>
  </si>
  <si>
    <t>ADQUISICIÓN Y ENTREGA DE ELEMENTOS DE DOTACIÓN A LAS CASAS DE JUVENTUD OPERADAS POR LA SECRETARÍA DISTRITAL DE INTEGRACIÓN SOCIAL EN LA LOCALIDAD DE CIUDAD BOLÍVAR</t>
  </si>
  <si>
    <t>ALCALDIA LOCAL DE CIUDAD BOLÍVAR</t>
  </si>
  <si>
    <r>
      <t xml:space="preserve">La experiencia aportada por el oferete </t>
    </r>
    <r>
      <rPr>
        <b/>
        <sz val="14"/>
        <color rgb="FF000000"/>
        <rFont val="Arial Narrow"/>
        <family val="2"/>
      </rPr>
      <t>CUMPLE</t>
    </r>
    <r>
      <rPr>
        <sz val="14"/>
        <color rgb="FF000000"/>
        <rFont val="Arial Narrow"/>
        <family val="2"/>
      </rPr>
      <t>, toda vez que se evidencia dentro de las actividad realizadas en el contrato  la entrega o suministro de  libros.</t>
    </r>
  </si>
  <si>
    <t xml:space="preserve">NO CUMPLE </t>
  </si>
  <si>
    <t>LGN-DEP31-2023</t>
  </si>
  <si>
    <t>LOGISTICA Y GESTION DE NEGOCIOS SAS</t>
  </si>
  <si>
    <t>SUMINISTRO DE  ARTICULOS DE  MOBILIARIO,  LITERATURA 
INFANTIL, Y PARA  TODA CLASE DE 
PUBLICO,  ELEMENTOS  ARTISTICOS Y  CULTURALES,  TECNOLOGIA.</t>
  </si>
  <si>
    <t>01 de 2021</t>
  </si>
  <si>
    <t>JORGE URREGO 
LOBATON</t>
  </si>
  <si>
    <t>ADQUISICIÓN DE MATERIALES Y ELEMENTOS ARTÍSTICOS, MOBILIARIO PARA OFICINA Y LITERATURA INFANTIL</t>
  </si>
  <si>
    <t>NO</t>
  </si>
  <si>
    <t xml:space="preserve">El oferente no allega formato de buenas paracticas ambielntales </t>
  </si>
  <si>
    <t>JORGE DIDIER MUÑOZ OLARTE</t>
  </si>
  <si>
    <t>CPS-JD07-2017</t>
  </si>
  <si>
    <t>SUMINISTRO DE LIBROS, CARTILLAS Y MATERIAL BIBLIOGRÁFICO, CON EL PROPÓSITO SOCIAL DE FOMENTAR LA LECTURA EN LAS COMUNIDADES VULNERABLES CON MENOS RECURSOS MÁS VULNERABLES Y MARGINADAS</t>
  </si>
  <si>
    <t>GRUPO EMPRESARIAL SOLUCIONES CUATRO EN UNO SAS</t>
  </si>
  <si>
    <t>DISEÑO, DIAGRAMACIÓN, IMPRESIÓN Y ENTREGA DE LIBROS, MATERIAL IMPRESO Y SUMINISTRO DE DEMÁS INSUMOS REQUERIDOS PARA LA EJECUCIÓN DE NUESTROS PROYECTOS CORPORATIVOS Y SOCIALES</t>
  </si>
  <si>
    <t>012-2016</t>
  </si>
  <si>
    <t>EL OFERENTE NO APORTA EL DOCUMENTO SOLICITADO</t>
  </si>
  <si>
    <t>ADQUIRIR LOS MATERIALES Y 
EQUIPOS PARA DOTAR LOS PROCESOS 
ARTISTICOS Y CULTURALES, EN EL 
MARCO DEL PROYECTO DE INVERSION 
2054 KENNEDY CULTURA EN MI 
BARRIO.</t>
  </si>
  <si>
    <t>CSU No.556 DE 2021</t>
  </si>
  <si>
    <t>FONDO DE DESARROLLO LOCAL DE KENNEDY</t>
  </si>
  <si>
    <t>SECRETARIA DISTRITAL DE PLANEACION</t>
  </si>
  <si>
    <t>“REALIZAR EL DISEÑO, DIAGRAMACIÓN, ADAPTACIÓN LITERARIA Y PEDAGÓGICA, EN MEDIO MAGNÉTICO E IMPRESO DE LAS PUBLICACIONES DE LA SDP</t>
  </si>
  <si>
    <t>292 del 24 de agosto de 2017</t>
  </si>
  <si>
    <t xml:space="preserve">VERIFICACIÓN CAPACIDAD TÉCNICA </t>
  </si>
  <si>
    <t xml:space="preserve">FORMATO DE EXPERIENCIA GENERAL  </t>
  </si>
  <si>
    <t>xx</t>
  </si>
  <si>
    <t>El formato allegado por el oferente NO CUMPLE, toda vez que en la certificación se relaciona otro objeto contractual</t>
  </si>
  <si>
    <r>
      <t xml:space="preserve">El oferente no aporta la certificación refrenciada en el formato, igualmente el consecutivo del RUP qe referencia en el formato no coincide con la verificación realizada,  por tal motivo </t>
    </r>
    <r>
      <rPr>
        <b/>
        <sz val="11"/>
        <color rgb="FF000000"/>
        <rFont val="Arial Narrow"/>
        <family val="2"/>
      </rPr>
      <t xml:space="preserve">NO CUMPLE </t>
    </r>
  </si>
  <si>
    <r>
      <t xml:space="preserve">El oferente no aporta la certificación refrenciada en el formato, por tal motivo </t>
    </r>
    <r>
      <rPr>
        <b/>
        <sz val="11"/>
        <color rgb="FF000000"/>
        <rFont val="Arial Narrow"/>
        <family val="2"/>
      </rPr>
      <t xml:space="preserve">NO CUMPLE </t>
    </r>
  </si>
  <si>
    <t>El OFERENTE NO APORTA EL FORMATO EN DEBIDA FORMA, COMO SE SOLICITA DE ACUERDO AL FORMATO DE EXPERIENCIA CALIFICADA</t>
  </si>
  <si>
    <t>RESULTADO SMMLV :</t>
  </si>
  <si>
    <t>CONSOLIDADO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</si>
</sst>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quot;$&quot;\ #,##0.00"/>
    <numFmt numFmtId="165" formatCode="#,##0.0"/>
  </numFmts>
  <fonts count="28" x14ac:knownFonts="1">
    <font>
      <sz val="11"/>
      <color theme="1"/>
      <name val="Calibri"/>
      <family val="2"/>
      <scheme val="minor"/>
    </font>
    <font>
      <b/>
      <sz val="11"/>
      <color rgb="FF000000"/>
      <name val="Arial Narrow"/>
      <family val="2"/>
    </font>
    <font>
      <sz val="11"/>
      <color rgb="FF000000"/>
      <name val="Arial Narrow"/>
      <family val="2"/>
    </font>
    <font>
      <sz val="11"/>
      <name val="Arial Narrow"/>
      <family val="2"/>
    </font>
    <font>
      <sz val="11"/>
      <color theme="1"/>
      <name val="Aptos"/>
      <family val="2"/>
    </font>
    <font>
      <b/>
      <sz val="12"/>
      <color theme="1"/>
      <name val="Arial Narrow"/>
      <family val="2"/>
    </font>
    <font>
      <b/>
      <sz val="12"/>
      <color rgb="FF000000"/>
      <name val="Arial Narrow"/>
      <family val="2"/>
    </font>
    <font>
      <sz val="12"/>
      <color rgb="FF000000"/>
      <name val="Arial Narrow"/>
      <family val="2"/>
    </font>
    <font>
      <sz val="12"/>
      <color theme="1"/>
      <name val="Arial Narrow"/>
      <family val="2"/>
    </font>
    <font>
      <b/>
      <sz val="12"/>
      <color theme="1"/>
      <name val="Calibri"/>
      <family val="2"/>
      <scheme val="minor"/>
    </font>
    <font>
      <b/>
      <sz val="11"/>
      <color theme="1"/>
      <name val="Arial Narrow"/>
      <family val="2"/>
    </font>
    <font>
      <sz val="11"/>
      <color theme="1"/>
      <name val="Arial Narrow"/>
      <family val="2"/>
    </font>
    <font>
      <b/>
      <sz val="18"/>
      <color rgb="FF000000"/>
      <name val="Arial Narrow"/>
      <family val="2"/>
    </font>
    <font>
      <sz val="8"/>
      <name val="Calibri"/>
      <family val="2"/>
      <scheme val="minor"/>
    </font>
    <font>
      <b/>
      <i/>
      <sz val="10"/>
      <color rgb="FF000000"/>
      <name val="Arial Narrow"/>
      <family val="2"/>
    </font>
    <font>
      <b/>
      <sz val="20"/>
      <name val="Arial Narrow"/>
      <family val="2"/>
    </font>
    <font>
      <b/>
      <u/>
      <sz val="20"/>
      <color rgb="FF000000"/>
      <name val="Arial Narrow"/>
      <family val="2"/>
    </font>
    <font>
      <sz val="20"/>
      <color theme="1"/>
      <name val="Calibri"/>
      <family val="2"/>
      <scheme val="minor"/>
    </font>
    <font>
      <b/>
      <sz val="20"/>
      <color rgb="FF000000"/>
      <name val="Arial Narrow"/>
      <family val="2"/>
    </font>
    <font>
      <sz val="11"/>
      <color theme="1"/>
      <name val="Calibri"/>
      <family val="2"/>
      <scheme val="minor"/>
    </font>
    <font>
      <b/>
      <sz val="16"/>
      <color rgb="FF000000"/>
      <name val="Arial Narrow"/>
      <family val="2"/>
    </font>
    <font>
      <sz val="14"/>
      <color rgb="FF000000"/>
      <name val="Arial Narrow"/>
      <family val="2"/>
    </font>
    <font>
      <b/>
      <sz val="11"/>
      <color theme="1"/>
      <name val="Calibri"/>
      <family val="2"/>
      <scheme val="minor"/>
    </font>
    <font>
      <sz val="11"/>
      <color theme="1"/>
      <name val="Garamond"/>
      <family val="1"/>
    </font>
    <font>
      <b/>
      <sz val="14"/>
      <color rgb="FF000000"/>
      <name val="Arial Narrow"/>
      <family val="2"/>
    </font>
    <font>
      <sz val="14"/>
      <color rgb="FF001D35"/>
      <name val="Arial"/>
      <family val="2"/>
    </font>
    <font>
      <sz val="11"/>
      <color rgb="FFFF0000"/>
      <name val="Garamond"/>
      <family val="1"/>
    </font>
    <font>
      <b/>
      <sz val="16"/>
      <color theme="1"/>
      <name val="Calibri"/>
      <family val="2"/>
      <scheme val="minor"/>
    </font>
  </fonts>
  <fills count="11">
    <fill>
      <patternFill patternType="none"/>
    </fill>
    <fill>
      <patternFill patternType="gray125"/>
    </fill>
    <fill>
      <patternFill patternType="solid">
        <fgColor rgb="FFDDEBF7"/>
        <bgColor indexed="64"/>
      </patternFill>
    </fill>
    <fill>
      <patternFill patternType="solid">
        <fgColor rgb="FFFFFF00"/>
        <bgColor indexed="64"/>
      </patternFill>
    </fill>
    <fill>
      <patternFill patternType="solid">
        <fgColor rgb="FFD9D9D9"/>
        <bgColor indexed="64"/>
      </patternFill>
    </fill>
    <fill>
      <patternFill patternType="solid">
        <fgColor rgb="FFD9E2F3"/>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00B050"/>
        <bgColor indexed="64"/>
      </patternFill>
    </fill>
    <fill>
      <patternFill patternType="solid">
        <fgColor rgb="FFFF0000"/>
        <bgColor indexed="64"/>
      </patternFill>
    </fill>
    <fill>
      <patternFill patternType="solid">
        <fgColor rgb="FF92D05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9" fillId="0" borderId="0" applyFont="0" applyFill="0" applyBorder="0" applyAlignment="0" applyProtection="0"/>
  </cellStyleXfs>
  <cellXfs count="126">
    <xf numFmtId="0" fontId="0" fillId="0" borderId="0" xfId="0"/>
    <xf numFmtId="0" fontId="0" fillId="0" borderId="0" xfId="0" applyAlignment="1">
      <alignment vertical="center" wrapText="1"/>
    </xf>
    <xf numFmtId="0" fontId="0" fillId="0" borderId="0" xfId="0" applyAlignment="1">
      <alignment vertical="center"/>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6" fontId="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4" fontId="2"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0" fontId="4" fillId="0" borderId="0" xfId="0" applyFont="1" applyAlignment="1">
      <alignment horizontal="center" vertical="center" wrapText="1"/>
    </xf>
    <xf numFmtId="4" fontId="0" fillId="0" borderId="0" xfId="0" applyNumberFormat="1" applyAlignment="1">
      <alignment horizontal="center"/>
    </xf>
    <xf numFmtId="0" fontId="0" fillId="0" borderId="0" xfId="0" applyAlignment="1">
      <alignment wrapText="1"/>
    </xf>
    <xf numFmtId="0" fontId="0" fillId="0" borderId="0" xfId="0" applyAlignment="1">
      <alignment horizontal="center"/>
    </xf>
    <xf numFmtId="0" fontId="5"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5" fillId="0" borderId="1" xfId="0" applyFont="1" applyBorder="1" applyAlignment="1">
      <alignment vertical="center" wrapText="1"/>
    </xf>
    <xf numFmtId="0" fontId="8" fillId="0" borderId="1" xfId="0" applyFont="1" applyBorder="1" applyAlignment="1">
      <alignment horizontal="center" vertical="center" wrapText="1"/>
    </xf>
    <xf numFmtId="0" fontId="10" fillId="7" borderId="5" xfId="0" applyFont="1" applyFill="1" applyBorder="1" applyAlignment="1">
      <alignment horizontal="center" vertical="center" wrapText="1"/>
    </xf>
    <xf numFmtId="0" fontId="10" fillId="7" borderId="4" xfId="0" applyFont="1" applyFill="1" applyBorder="1" applyAlignment="1">
      <alignment horizontal="center" vertical="center" wrapText="1"/>
    </xf>
    <xf numFmtId="0" fontId="11" fillId="0" borderId="17" xfId="0" applyFont="1" applyBorder="1" applyAlignment="1">
      <alignment horizontal="center" vertical="center" wrapText="1"/>
    </xf>
    <xf numFmtId="0" fontId="12" fillId="0" borderId="1"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12" fillId="0" borderId="0" xfId="0" applyFont="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1" fillId="3" borderId="2" xfId="0" applyFont="1" applyFill="1" applyBorder="1" applyAlignment="1">
      <alignment vertical="center" wrapText="1"/>
    </xf>
    <xf numFmtId="0" fontId="1" fillId="3" borderId="3" xfId="0" applyFont="1" applyFill="1" applyBorder="1" applyAlignment="1">
      <alignment vertical="center" wrapText="1"/>
    </xf>
    <xf numFmtId="0" fontId="3" fillId="0" borderId="1" xfId="0" applyFont="1" applyBorder="1" applyAlignment="1">
      <alignment horizontal="center" vertical="center" wrapText="1"/>
    </xf>
    <xf numFmtId="0" fontId="1" fillId="3" borderId="3" xfId="0" applyFont="1" applyFill="1" applyBorder="1" applyAlignment="1">
      <alignment horizontal="center" vertical="center" wrapText="1"/>
    </xf>
    <xf numFmtId="164" fontId="3"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0" fillId="0" borderId="0" xfId="0" applyNumberFormat="1" applyAlignment="1">
      <alignment horizontal="center"/>
    </xf>
    <xf numFmtId="0" fontId="2" fillId="0" borderId="9"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0" fillId="0" borderId="1" xfId="0" applyBorder="1"/>
    <xf numFmtId="0" fontId="6" fillId="4" borderId="11" xfId="0" applyFont="1" applyFill="1" applyBorder="1" applyAlignment="1">
      <alignment horizontal="center" vertical="center" wrapText="1"/>
    </xf>
    <xf numFmtId="0" fontId="17" fillId="0" borderId="0" xfId="0" applyFont="1"/>
    <xf numFmtId="0" fontId="18" fillId="0" borderId="1" xfId="0" applyFont="1" applyBorder="1" applyAlignment="1">
      <alignment horizontal="left" vertical="center" wrapText="1"/>
    </xf>
    <xf numFmtId="0" fontId="15" fillId="8"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0" fillId="10" borderId="0" xfId="0" applyFill="1"/>
    <xf numFmtId="0" fontId="18" fillId="10" borderId="1" xfId="0" applyFont="1" applyFill="1" applyBorder="1" applyAlignment="1">
      <alignment horizontal="left" vertical="center" wrapText="1"/>
    </xf>
    <xf numFmtId="0" fontId="15" fillId="10" borderId="1" xfId="0" applyFont="1" applyFill="1" applyBorder="1" applyAlignment="1">
      <alignment horizontal="center" vertical="center" wrapText="1"/>
    </xf>
    <xf numFmtId="0" fontId="17" fillId="10" borderId="0" xfId="0" applyFont="1" applyFill="1"/>
    <xf numFmtId="0" fontId="16" fillId="10" borderId="4" xfId="0" applyFont="1" applyFill="1" applyBorder="1" applyAlignment="1">
      <alignment horizontal="center" vertical="center" wrapText="1"/>
    </xf>
    <xf numFmtId="0" fontId="15" fillId="10" borderId="5"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7" borderId="1" xfId="0" applyFont="1" applyFill="1" applyBorder="1" applyAlignment="1">
      <alignment horizontal="left" vertical="center" wrapText="1"/>
    </xf>
    <xf numFmtId="0" fontId="15" fillId="0" borderId="1" xfId="0" applyFont="1" applyBorder="1" applyAlignment="1">
      <alignment horizontal="center" vertical="center" wrapText="1"/>
    </xf>
    <xf numFmtId="0" fontId="16" fillId="2" borderId="6" xfId="0" applyFont="1" applyFill="1" applyBorder="1" applyAlignment="1">
      <alignment horizontal="center" vertical="center" wrapText="1"/>
    </xf>
    <xf numFmtId="0" fontId="8" fillId="0" borderId="18" xfId="0" applyFont="1" applyBorder="1" applyAlignment="1">
      <alignment horizontal="center" vertical="center" wrapText="1"/>
    </xf>
    <xf numFmtId="0" fontId="5" fillId="4" borderId="1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2" fillId="0" borderId="2" xfId="0" applyFont="1" applyBorder="1" applyAlignment="1">
      <alignment horizontal="center" vertical="center" wrapText="1"/>
    </xf>
    <xf numFmtId="0" fontId="4" fillId="0" borderId="1" xfId="0" applyFont="1" applyBorder="1" applyAlignment="1">
      <alignment horizontal="center" vertical="center" wrapText="1"/>
    </xf>
    <xf numFmtId="0" fontId="1" fillId="7" borderId="1" xfId="0" applyFont="1" applyFill="1" applyBorder="1" applyAlignment="1">
      <alignment horizontal="center" vertical="center" wrapText="1"/>
    </xf>
    <xf numFmtId="44" fontId="0" fillId="0" borderId="0" xfId="1" applyFont="1"/>
    <xf numFmtId="0" fontId="0" fillId="0" borderId="1" xfId="0" applyBorder="1" applyAlignment="1">
      <alignment horizontal="center"/>
    </xf>
    <xf numFmtId="0" fontId="21" fillId="10"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0" fillId="0" borderId="2" xfId="0" applyBorder="1" applyAlignment="1">
      <alignment horizontal="center"/>
    </xf>
    <xf numFmtId="0" fontId="2" fillId="0" borderId="21" xfId="0" applyFont="1" applyBorder="1" applyAlignment="1">
      <alignment horizontal="center" vertical="center" wrapText="1"/>
    </xf>
    <xf numFmtId="6" fontId="2" fillId="0" borderId="18" xfId="0" applyNumberFormat="1" applyFont="1" applyBorder="1" applyAlignment="1">
      <alignment horizontal="center" vertical="center" wrapText="1"/>
    </xf>
    <xf numFmtId="0" fontId="23" fillId="0" borderId="1" xfId="0" applyFont="1" applyBorder="1" applyAlignment="1">
      <alignment horizontal="center" vertical="center" wrapText="1"/>
    </xf>
    <xf numFmtId="0" fontId="0" fillId="0" borderId="1" xfId="0" applyBorder="1" applyAlignment="1">
      <alignment horizontal="center" vertical="center"/>
    </xf>
    <xf numFmtId="4" fontId="2" fillId="0" borderId="2" xfId="0" applyNumberFormat="1" applyFont="1" applyBorder="1" applyAlignment="1">
      <alignment horizontal="center" vertical="center" wrapText="1"/>
    </xf>
    <xf numFmtId="3" fontId="0" fillId="0" borderId="0" xfId="0" applyNumberFormat="1" applyAlignment="1">
      <alignment horizontal="center" vertical="center"/>
    </xf>
    <xf numFmtId="44" fontId="0" fillId="0" borderId="1" xfId="1" applyFont="1" applyBorder="1" applyAlignment="1">
      <alignment horizontal="center" vertical="center"/>
    </xf>
    <xf numFmtId="0" fontId="5" fillId="0" borderId="18" xfId="0" applyFont="1" applyBorder="1" applyAlignment="1">
      <alignment vertical="center" wrapText="1"/>
    </xf>
    <xf numFmtId="0" fontId="0" fillId="0" borderId="1" xfId="0" applyBorder="1" applyAlignment="1">
      <alignment horizontal="center" vertical="center" wrapText="1"/>
    </xf>
    <xf numFmtId="0" fontId="23" fillId="0" borderId="2" xfId="0" applyFont="1" applyBorder="1" applyAlignment="1">
      <alignment horizontal="center" vertical="center" wrapText="1"/>
    </xf>
    <xf numFmtId="0" fontId="2" fillId="0" borderId="19" xfId="0" applyFont="1" applyBorder="1" applyAlignment="1">
      <alignment horizontal="center" vertical="center" wrapText="1"/>
    </xf>
    <xf numFmtId="0" fontId="22" fillId="10" borderId="1" xfId="0" applyFont="1" applyFill="1" applyBorder="1" applyAlignment="1">
      <alignment horizontal="center" vertical="center"/>
    </xf>
    <xf numFmtId="0" fontId="22" fillId="3" borderId="1" xfId="0" applyFont="1" applyFill="1" applyBorder="1" applyAlignment="1">
      <alignment horizontal="center" vertical="center"/>
    </xf>
    <xf numFmtId="3" fontId="0" fillId="0" borderId="1" xfId="0" applyNumberFormat="1" applyBorder="1" applyAlignment="1">
      <alignment horizontal="center"/>
    </xf>
    <xf numFmtId="3" fontId="0" fillId="0" borderId="1" xfId="0" applyNumberFormat="1" applyBorder="1" applyAlignment="1">
      <alignment horizontal="center" vertical="center"/>
    </xf>
    <xf numFmtId="0" fontId="0" fillId="0" borderId="1" xfId="0" applyBorder="1" applyAlignment="1">
      <alignment wrapText="1"/>
    </xf>
    <xf numFmtId="4" fontId="0" fillId="0" borderId="1" xfId="0" applyNumberFormat="1" applyBorder="1" applyAlignment="1">
      <alignment horizontal="center" vertical="center"/>
    </xf>
    <xf numFmtId="0" fontId="0" fillId="0" borderId="1" xfId="0" applyBorder="1" applyAlignment="1">
      <alignment horizontal="center" wrapText="1"/>
    </xf>
    <xf numFmtId="44" fontId="0" fillId="0" borderId="0" xfId="0" applyNumberFormat="1"/>
    <xf numFmtId="3" fontId="25" fillId="0" borderId="0" xfId="0" applyNumberFormat="1" applyFont="1"/>
    <xf numFmtId="0" fontId="2" fillId="3" borderId="1" xfId="0" applyFont="1" applyFill="1" applyBorder="1" applyAlignment="1">
      <alignment horizontal="center" vertical="center" wrapText="1"/>
    </xf>
    <xf numFmtId="0" fontId="0" fillId="10" borderId="1" xfId="0" applyFill="1" applyBorder="1" applyAlignment="1">
      <alignment horizontal="center"/>
    </xf>
    <xf numFmtId="0" fontId="23" fillId="10" borderId="1" xfId="0" applyFont="1" applyFill="1" applyBorder="1" applyAlignment="1">
      <alignment horizontal="center" vertical="center" wrapText="1"/>
    </xf>
    <xf numFmtId="0" fontId="0" fillId="10" borderId="2" xfId="0" applyFill="1" applyBorder="1" applyAlignment="1">
      <alignment horizontal="center"/>
    </xf>
    <xf numFmtId="0" fontId="23" fillId="10" borderId="2" xfId="0" applyFont="1" applyFill="1" applyBorder="1" applyAlignment="1">
      <alignment horizontal="center" vertical="center" wrapText="1"/>
    </xf>
    <xf numFmtId="0" fontId="26" fillId="0" borderId="1" xfId="0" applyFont="1" applyBorder="1" applyAlignment="1">
      <alignment horizontal="center" vertical="center"/>
    </xf>
    <xf numFmtId="0" fontId="26" fillId="0" borderId="1" xfId="0" applyFont="1" applyBorder="1" applyAlignment="1">
      <alignment horizontal="center" vertical="center" wrapText="1"/>
    </xf>
    <xf numFmtId="0" fontId="23" fillId="10" borderId="1" xfId="0" applyFont="1" applyFill="1" applyBorder="1" applyAlignment="1">
      <alignment horizontal="center" vertical="center"/>
    </xf>
    <xf numFmtId="0" fontId="1" fillId="10" borderId="1" xfId="0" applyFont="1" applyFill="1" applyBorder="1" applyAlignment="1">
      <alignment horizontal="center" vertical="center" wrapText="1"/>
    </xf>
    <xf numFmtId="0" fontId="1" fillId="0" borderId="18" xfId="0" applyFont="1" applyBorder="1" applyAlignment="1">
      <alignment horizontal="left" vertical="center" wrapText="1"/>
    </xf>
    <xf numFmtId="0" fontId="1" fillId="0" borderId="9" xfId="0" applyFont="1" applyBorder="1" applyAlignment="1">
      <alignment horizontal="left" vertical="center" wrapText="1"/>
    </xf>
    <xf numFmtId="0" fontId="1" fillId="0" borderId="1" xfId="0" applyFont="1" applyBorder="1" applyAlignment="1">
      <alignment horizontal="left" vertical="center" wrapText="1"/>
    </xf>
    <xf numFmtId="0" fontId="20" fillId="7" borderId="1"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6" fillId="10" borderId="12" xfId="0" applyFont="1" applyFill="1" applyBorder="1" applyAlignment="1">
      <alignment horizontal="center" vertical="center" wrapText="1"/>
    </xf>
    <xf numFmtId="0" fontId="6" fillId="10" borderId="16"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16" xfId="0" applyFont="1" applyBorder="1" applyAlignment="1">
      <alignment horizontal="center" vertical="center" wrapText="1"/>
    </xf>
    <xf numFmtId="0" fontId="9" fillId="0" borderId="6" xfId="0" applyFont="1" applyBorder="1" applyAlignment="1">
      <alignment horizontal="center" wrapText="1"/>
    </xf>
    <xf numFmtId="0" fontId="9" fillId="0" borderId="7" xfId="0" applyFont="1" applyBorder="1" applyAlignment="1">
      <alignment horizontal="center" wrapText="1"/>
    </xf>
    <xf numFmtId="0" fontId="9" fillId="0" borderId="5" xfId="0" applyFont="1" applyBorder="1" applyAlignment="1">
      <alignment horizontal="center" wrapText="1"/>
    </xf>
    <xf numFmtId="0" fontId="6" fillId="3" borderId="12"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5" fillId="6" borderId="19" xfId="0" applyFont="1" applyFill="1" applyBorder="1" applyAlignment="1">
      <alignment horizontal="center" vertical="center"/>
    </xf>
    <xf numFmtId="0" fontId="5" fillId="6" borderId="0" xfId="0" applyFont="1" applyFill="1" applyAlignment="1">
      <alignment horizontal="center" vertical="center"/>
    </xf>
    <xf numFmtId="0" fontId="10" fillId="7" borderId="10" xfId="0" applyFont="1" applyFill="1" applyBorder="1" applyAlignment="1">
      <alignment horizontal="center" vertical="center" wrapText="1"/>
    </xf>
    <xf numFmtId="0" fontId="10" fillId="7" borderId="20" xfId="0" applyFont="1" applyFill="1" applyBorder="1" applyAlignment="1">
      <alignment horizontal="center" vertical="center" wrapText="1"/>
    </xf>
    <xf numFmtId="0" fontId="15" fillId="0" borderId="12" xfId="0" applyFont="1" applyBorder="1" applyAlignment="1">
      <alignment horizontal="center" vertical="center" wrapText="1"/>
    </xf>
    <xf numFmtId="0" fontId="15" fillId="0" borderId="16" xfId="0" applyFont="1" applyBorder="1" applyAlignment="1">
      <alignment horizontal="center" vertical="center" wrapText="1"/>
    </xf>
    <xf numFmtId="0" fontId="6" fillId="5" borderId="13"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15" xfId="0" applyFont="1" applyFill="1" applyBorder="1" applyAlignment="1">
      <alignment horizontal="center" vertical="center" wrapText="1"/>
    </xf>
    <xf numFmtId="0" fontId="27" fillId="0" borderId="6" xfId="0" applyFont="1" applyBorder="1" applyAlignment="1">
      <alignment horizontal="center" wrapText="1"/>
    </xf>
    <xf numFmtId="0" fontId="27" fillId="0" borderId="7" xfId="0" applyFont="1" applyBorder="1" applyAlignment="1">
      <alignment horizontal="center" wrapText="1"/>
    </xf>
    <xf numFmtId="0" fontId="27" fillId="0" borderId="5" xfId="0" applyFont="1" applyBorder="1" applyAlignment="1">
      <alignment horizontal="center" wrapText="1"/>
    </xf>
  </cellXfs>
  <cellStyles count="2">
    <cellStyle name="Moneda" xfId="1" builtinId="4"/>
    <cellStyle name="Normal" xfId="0" builtinId="0"/>
  </cellStyles>
  <dxfs count="35">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3425535</xdr:colOff>
      <xdr:row>72</xdr:row>
      <xdr:rowOff>99456</xdr:rowOff>
    </xdr:from>
    <xdr:to>
      <xdr:col>3</xdr:col>
      <xdr:colOff>152400</xdr:colOff>
      <xdr:row>79</xdr:row>
      <xdr:rowOff>65807</xdr:rowOff>
    </xdr:to>
    <xdr:pic>
      <xdr:nvPicPr>
        <xdr:cNvPr id="3" name="Imagen 2">
          <a:extLst>
            <a:ext uri="{FF2B5EF4-FFF2-40B4-BE49-F238E27FC236}">
              <a16:creationId xmlns:a16="http://schemas.microsoft.com/office/drawing/2014/main" id="{F7C736A7-8425-673B-4F7B-711CAD63C6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35" y="35255365"/>
          <a:ext cx="969819" cy="12998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L76"/>
  <sheetViews>
    <sheetView zoomScale="55" zoomScaleNormal="55" workbookViewId="0">
      <pane xSplit="1" ySplit="2" topLeftCell="B49" activePane="bottomRight" state="frozen"/>
      <selection pane="topRight" activeCell="C1" sqref="C1"/>
      <selection pane="bottomLeft" activeCell="A3" sqref="A3"/>
      <selection pane="bottomRight" activeCell="F72" sqref="F72"/>
    </sheetView>
  </sheetViews>
  <sheetFormatPr baseColWidth="10" defaultColWidth="10.7109375" defaultRowHeight="15" x14ac:dyDescent="0.25"/>
  <cols>
    <col min="1" max="1" width="57.42578125" customWidth="1"/>
    <col min="2" max="2" width="32" customWidth="1"/>
    <col min="3" max="3" width="63.5703125" customWidth="1"/>
    <col min="4" max="4" width="29.5703125" customWidth="1"/>
    <col min="5" max="5" width="35.7109375" customWidth="1"/>
    <col min="6" max="6" width="50.85546875" customWidth="1"/>
    <col min="7" max="7" width="50.140625" customWidth="1"/>
    <col min="8" max="8" width="45.7109375" customWidth="1"/>
    <col min="9" max="9" width="59" customWidth="1"/>
    <col min="10" max="10" width="56.7109375" customWidth="1"/>
    <col min="11" max="11" width="49.28515625" customWidth="1"/>
    <col min="12" max="12" width="39.140625" customWidth="1"/>
  </cols>
  <sheetData>
    <row r="1" spans="1:12" s="47" customFormat="1" ht="50.25" customHeight="1" x14ac:dyDescent="0.25">
      <c r="A1" s="97" t="s">
        <v>44</v>
      </c>
      <c r="B1" s="46" t="s">
        <v>0</v>
      </c>
      <c r="C1" s="46" t="s">
        <v>1</v>
      </c>
      <c r="D1" s="46" t="s">
        <v>2</v>
      </c>
      <c r="E1" s="46" t="s">
        <v>3</v>
      </c>
      <c r="F1" s="46" t="s">
        <v>4</v>
      </c>
      <c r="G1" s="46" t="s">
        <v>31</v>
      </c>
      <c r="H1" s="46" t="s">
        <v>32</v>
      </c>
      <c r="I1" s="46" t="s">
        <v>33</v>
      </c>
      <c r="J1" s="46" t="s">
        <v>34</v>
      </c>
      <c r="K1" s="46" t="s">
        <v>35</v>
      </c>
      <c r="L1" s="46" t="s">
        <v>36</v>
      </c>
    </row>
    <row r="2" spans="1:12" s="47" customFormat="1" ht="33.75" customHeight="1" x14ac:dyDescent="0.25">
      <c r="A2" s="97"/>
      <c r="B2" s="46" t="s">
        <v>43</v>
      </c>
      <c r="C2" s="46" t="s">
        <v>54</v>
      </c>
      <c r="D2" s="46" t="s">
        <v>66</v>
      </c>
      <c r="E2" s="46" t="s">
        <v>76</v>
      </c>
      <c r="F2" s="46" t="s">
        <v>122</v>
      </c>
      <c r="G2" s="46" t="s">
        <v>133</v>
      </c>
      <c r="H2" s="46" t="s">
        <v>146</v>
      </c>
      <c r="I2" s="46" t="s">
        <v>147</v>
      </c>
      <c r="J2" s="46" t="s">
        <v>96</v>
      </c>
      <c r="K2" s="46" t="s">
        <v>97</v>
      </c>
      <c r="L2" s="46" t="s">
        <v>102</v>
      </c>
    </row>
    <row r="3" spans="1:12" ht="16.5" x14ac:dyDescent="0.25">
      <c r="A3" s="29" t="s">
        <v>26</v>
      </c>
      <c r="B3" s="32"/>
      <c r="C3" s="30"/>
      <c r="D3" s="30"/>
      <c r="E3" s="30"/>
      <c r="F3" s="30"/>
      <c r="G3" s="30"/>
      <c r="H3" s="30"/>
      <c r="I3" s="30"/>
      <c r="J3" s="30"/>
      <c r="K3" s="30"/>
      <c r="L3" s="30"/>
    </row>
    <row r="4" spans="1:12" ht="16.5" x14ac:dyDescent="0.25">
      <c r="A4" s="7" t="s">
        <v>5</v>
      </c>
      <c r="B4" s="4" t="s">
        <v>45</v>
      </c>
      <c r="C4" s="4" t="s">
        <v>55</v>
      </c>
      <c r="D4" s="4" t="s">
        <v>69</v>
      </c>
      <c r="E4" s="4" t="s">
        <v>77</v>
      </c>
      <c r="F4" s="4" t="s">
        <v>113</v>
      </c>
      <c r="G4" s="4" t="s">
        <v>123</v>
      </c>
      <c r="H4" s="4" t="s">
        <v>134</v>
      </c>
      <c r="I4" s="4" t="s">
        <v>148</v>
      </c>
      <c r="J4" s="4" t="s">
        <v>87</v>
      </c>
      <c r="K4" s="4"/>
      <c r="L4" s="4" t="s">
        <v>103</v>
      </c>
    </row>
    <row r="5" spans="1:12" ht="16.5" x14ac:dyDescent="0.25">
      <c r="A5" s="7" t="s">
        <v>6</v>
      </c>
      <c r="B5" s="4">
        <v>251</v>
      </c>
      <c r="C5" s="4">
        <v>16</v>
      </c>
      <c r="D5" s="4">
        <v>68</v>
      </c>
      <c r="E5" s="4">
        <v>27</v>
      </c>
      <c r="F5" s="4">
        <v>175</v>
      </c>
      <c r="G5" s="4">
        <v>98</v>
      </c>
      <c r="H5" s="4">
        <v>79</v>
      </c>
      <c r="I5" s="4">
        <v>109</v>
      </c>
      <c r="J5" s="4">
        <v>92</v>
      </c>
      <c r="K5" s="4">
        <v>78</v>
      </c>
      <c r="L5" s="4"/>
    </row>
    <row r="6" spans="1:12" ht="91.5" customHeight="1" x14ac:dyDescent="0.25">
      <c r="A6" s="7" t="s">
        <v>7</v>
      </c>
      <c r="B6" s="4" t="s">
        <v>46</v>
      </c>
      <c r="C6" s="4" t="s">
        <v>57</v>
      </c>
      <c r="D6" s="4" t="s">
        <v>67</v>
      </c>
      <c r="E6" s="4" t="s">
        <v>78</v>
      </c>
      <c r="F6" s="4" t="s">
        <v>114</v>
      </c>
      <c r="G6" s="4" t="s">
        <v>124</v>
      </c>
      <c r="H6" s="4" t="s">
        <v>135</v>
      </c>
      <c r="I6" s="4" t="s">
        <v>149</v>
      </c>
      <c r="J6" s="5" t="s">
        <v>86</v>
      </c>
      <c r="K6" s="5" t="s">
        <v>98</v>
      </c>
      <c r="L6" s="5" t="s">
        <v>104</v>
      </c>
    </row>
    <row r="7" spans="1:12" ht="33" x14ac:dyDescent="0.25">
      <c r="A7" s="7" t="s">
        <v>8</v>
      </c>
      <c r="B7" s="4" t="s">
        <v>47</v>
      </c>
      <c r="C7" s="4" t="s">
        <v>56</v>
      </c>
      <c r="D7" s="4" t="s">
        <v>68</v>
      </c>
      <c r="E7" s="4" t="s">
        <v>79</v>
      </c>
      <c r="F7" s="4" t="s">
        <v>115</v>
      </c>
      <c r="G7" s="6" t="s">
        <v>125</v>
      </c>
      <c r="H7" s="4" t="s">
        <v>136</v>
      </c>
      <c r="I7" s="4" t="s">
        <v>150</v>
      </c>
      <c r="J7" s="4" t="s">
        <v>85</v>
      </c>
      <c r="K7" s="4" t="s">
        <v>99</v>
      </c>
      <c r="L7" s="4" t="s">
        <v>105</v>
      </c>
    </row>
    <row r="8" spans="1:12" ht="16.5" x14ac:dyDescent="0.25">
      <c r="A8" s="7" t="s">
        <v>9</v>
      </c>
      <c r="B8" s="9">
        <f>1861.98*0.5</f>
        <v>930.99</v>
      </c>
      <c r="C8" s="8">
        <v>188.77</v>
      </c>
      <c r="D8" s="8">
        <f>877.97*0.5</f>
        <v>438.98500000000001</v>
      </c>
      <c r="E8" s="8">
        <v>971.21</v>
      </c>
      <c r="F8" s="34">
        <v>1222</v>
      </c>
      <c r="G8" s="8">
        <f>G9/908526</f>
        <v>116.33789236631642</v>
      </c>
      <c r="H8" s="8">
        <f>H9/1160000</f>
        <v>1855.4425982758621</v>
      </c>
      <c r="I8" s="37">
        <v>173.5</v>
      </c>
      <c r="J8" s="8">
        <f>1774.3*0.33</f>
        <v>585.51900000000001</v>
      </c>
      <c r="K8" s="8">
        <f>2020.39*0.7</f>
        <v>1414.2729999999999</v>
      </c>
      <c r="L8" s="8"/>
    </row>
    <row r="9" spans="1:12" ht="16.5" x14ac:dyDescent="0.25">
      <c r="A9" s="7" t="s">
        <v>10</v>
      </c>
      <c r="B9" s="33">
        <f>1691664659*0.5</f>
        <v>845832329.5</v>
      </c>
      <c r="C9" s="6">
        <v>139257000</v>
      </c>
      <c r="D9" s="6">
        <f>797660103*0.5</f>
        <v>398830051.5</v>
      </c>
      <c r="E9" s="6">
        <v>852533369</v>
      </c>
      <c r="F9" s="6">
        <v>1110320512</v>
      </c>
      <c r="G9" s="6">
        <v>105696000</v>
      </c>
      <c r="H9" s="6">
        <v>2152313414</v>
      </c>
      <c r="I9" s="6">
        <v>128000000</v>
      </c>
      <c r="J9" s="6">
        <f>1092970448*0.33</f>
        <v>360680247.84000003</v>
      </c>
      <c r="K9" s="6">
        <f>+K8*1160000</f>
        <v>1640556680</v>
      </c>
      <c r="L9" s="6">
        <v>798892000</v>
      </c>
    </row>
    <row r="10" spans="1:12" ht="16.5" x14ac:dyDescent="0.25">
      <c r="A10" s="7" t="s">
        <v>11</v>
      </c>
      <c r="B10" s="8">
        <v>1171</v>
      </c>
      <c r="C10" s="8">
        <v>1171</v>
      </c>
      <c r="D10" s="8">
        <v>1171</v>
      </c>
      <c r="E10" s="8">
        <v>1171</v>
      </c>
      <c r="F10" s="34">
        <v>1171</v>
      </c>
      <c r="G10" s="34">
        <v>1171</v>
      </c>
      <c r="H10" s="8">
        <v>1171</v>
      </c>
      <c r="I10" s="8">
        <v>1171</v>
      </c>
      <c r="J10" s="8">
        <v>1171</v>
      </c>
      <c r="K10" s="8">
        <v>1171</v>
      </c>
      <c r="L10" s="8">
        <v>1171</v>
      </c>
    </row>
    <row r="11" spans="1:12" ht="16.5" x14ac:dyDescent="0.25">
      <c r="A11" s="7" t="s">
        <v>12</v>
      </c>
      <c r="B11" s="6">
        <v>1522911450</v>
      </c>
      <c r="C11" s="6">
        <v>1522911450</v>
      </c>
      <c r="D11" s="6">
        <v>1522911450</v>
      </c>
      <c r="E11" s="6">
        <v>1522911450</v>
      </c>
      <c r="F11" s="6">
        <v>1522911450</v>
      </c>
      <c r="G11" s="6">
        <v>1522911450</v>
      </c>
      <c r="H11" s="6">
        <v>1522911450</v>
      </c>
      <c r="I11" s="6">
        <v>1522911450</v>
      </c>
      <c r="J11" s="6">
        <v>1522911450</v>
      </c>
      <c r="K11" s="6">
        <v>1522911450</v>
      </c>
      <c r="L11" s="6">
        <v>1522911450</v>
      </c>
    </row>
    <row r="12" spans="1:12" ht="16.5" x14ac:dyDescent="0.25">
      <c r="A12" s="100" t="s">
        <v>13</v>
      </c>
      <c r="B12" s="4">
        <v>80101600</v>
      </c>
      <c r="C12" s="4">
        <v>60121600</v>
      </c>
      <c r="D12" s="4">
        <v>80101600</v>
      </c>
      <c r="E12" s="4">
        <v>80101600</v>
      </c>
      <c r="F12" s="4">
        <v>80111600</v>
      </c>
      <c r="G12" s="4">
        <v>60124100</v>
      </c>
      <c r="H12" s="4">
        <v>60121600</v>
      </c>
      <c r="I12" s="4">
        <v>80101600</v>
      </c>
      <c r="J12" s="4">
        <v>80101600</v>
      </c>
      <c r="K12" s="4">
        <v>80101600</v>
      </c>
      <c r="L12" s="4"/>
    </row>
    <row r="13" spans="1:12" ht="16.5" x14ac:dyDescent="0.25">
      <c r="A13" s="100"/>
      <c r="B13" s="4">
        <v>86101700</v>
      </c>
      <c r="C13" s="4">
        <v>80101600</v>
      </c>
      <c r="D13" s="4">
        <v>80111600</v>
      </c>
      <c r="E13" s="4">
        <v>80111600</v>
      </c>
      <c r="F13" s="4">
        <v>80101600</v>
      </c>
      <c r="G13" s="4">
        <v>80101600</v>
      </c>
      <c r="H13" s="4">
        <v>60124100</v>
      </c>
      <c r="I13" s="4">
        <v>80111600</v>
      </c>
      <c r="J13" s="4">
        <v>80111600</v>
      </c>
      <c r="K13" s="4">
        <v>80111600</v>
      </c>
      <c r="L13" s="4"/>
    </row>
    <row r="14" spans="1:12" ht="16.5" x14ac:dyDescent="0.25">
      <c r="A14" s="100"/>
      <c r="B14" s="4">
        <v>86111600</v>
      </c>
      <c r="C14" s="4">
        <v>80141900</v>
      </c>
      <c r="D14" s="4">
        <v>86101700</v>
      </c>
      <c r="E14" s="4">
        <v>80141900</v>
      </c>
      <c r="F14" s="4">
        <v>86111600</v>
      </c>
      <c r="G14" s="4">
        <v>80111600</v>
      </c>
      <c r="H14" s="4">
        <v>80101600</v>
      </c>
      <c r="I14" s="4">
        <v>86111600</v>
      </c>
      <c r="J14" s="4">
        <v>86101700</v>
      </c>
      <c r="K14" s="4">
        <v>86111600</v>
      </c>
      <c r="L14" s="4"/>
    </row>
    <row r="15" spans="1:12" ht="16.5" x14ac:dyDescent="0.25">
      <c r="A15" s="100"/>
      <c r="B15" s="4">
        <v>90101600</v>
      </c>
      <c r="C15" s="4">
        <v>86101700</v>
      </c>
      <c r="D15" s="4">
        <v>90101600</v>
      </c>
      <c r="E15" s="4">
        <v>86101700</v>
      </c>
      <c r="F15" s="4">
        <v>90101600</v>
      </c>
      <c r="G15" s="4">
        <v>93141600</v>
      </c>
      <c r="H15" s="4">
        <v>80111600</v>
      </c>
      <c r="I15" s="4">
        <v>93141500</v>
      </c>
      <c r="J15" s="4">
        <v>86111600</v>
      </c>
      <c r="K15" s="4">
        <v>93141500</v>
      </c>
      <c r="L15" s="4"/>
    </row>
    <row r="16" spans="1:12" ht="16.5" x14ac:dyDescent="0.25">
      <c r="A16" s="100"/>
      <c r="B16" s="4">
        <v>93141500</v>
      </c>
      <c r="C16" s="4">
        <v>86101700</v>
      </c>
      <c r="D16" s="4">
        <v>93141600</v>
      </c>
      <c r="E16" s="4">
        <v>86111600</v>
      </c>
      <c r="F16" s="4">
        <v>93141500</v>
      </c>
      <c r="G16" s="4">
        <v>93141700</v>
      </c>
      <c r="H16" s="4">
        <v>80141900</v>
      </c>
      <c r="I16" s="4">
        <v>93141600</v>
      </c>
      <c r="J16" s="4">
        <v>93141700</v>
      </c>
      <c r="K16" s="4">
        <v>94132000</v>
      </c>
      <c r="L16" s="4"/>
    </row>
    <row r="17" spans="1:12" ht="108.6" customHeight="1" x14ac:dyDescent="0.25">
      <c r="A17" s="7" t="s">
        <v>14</v>
      </c>
      <c r="B17" s="39"/>
      <c r="C17" s="38" t="s">
        <v>58</v>
      </c>
      <c r="D17" s="38" t="s">
        <v>52</v>
      </c>
      <c r="E17" s="38" t="s">
        <v>58</v>
      </c>
      <c r="F17" s="38" t="s">
        <v>116</v>
      </c>
      <c r="G17" s="38" t="s">
        <v>116</v>
      </c>
      <c r="H17" s="38" t="s">
        <v>137</v>
      </c>
      <c r="I17" s="38" t="s">
        <v>151</v>
      </c>
      <c r="J17" s="38" t="s">
        <v>52</v>
      </c>
      <c r="K17" s="38" t="s">
        <v>58</v>
      </c>
      <c r="L17" s="39" t="s">
        <v>106</v>
      </c>
    </row>
    <row r="18" spans="1:12" ht="16.5" x14ac:dyDescent="0.25">
      <c r="A18" s="29" t="s">
        <v>27</v>
      </c>
      <c r="B18" s="30"/>
      <c r="C18" s="30"/>
      <c r="D18" s="30"/>
      <c r="E18" s="30"/>
      <c r="F18" s="30"/>
      <c r="G18" s="30"/>
      <c r="H18" s="30"/>
      <c r="I18" s="30"/>
      <c r="J18" s="30"/>
      <c r="K18" s="30"/>
      <c r="L18" s="30"/>
    </row>
    <row r="19" spans="1:12" ht="16.5" x14ac:dyDescent="0.25">
      <c r="A19" s="7" t="s">
        <v>5</v>
      </c>
      <c r="B19" s="4" t="s">
        <v>50</v>
      </c>
      <c r="C19" s="4" t="s">
        <v>60</v>
      </c>
      <c r="D19" s="4" t="s">
        <v>70</v>
      </c>
      <c r="E19" s="4">
        <v>73003312021</v>
      </c>
      <c r="F19" s="13" t="s">
        <v>117</v>
      </c>
      <c r="G19" s="4" t="s">
        <v>126</v>
      </c>
      <c r="H19" s="4" t="s">
        <v>138</v>
      </c>
      <c r="I19" s="4" t="s">
        <v>153</v>
      </c>
      <c r="J19" s="4" t="s">
        <v>88</v>
      </c>
      <c r="K19" s="4"/>
      <c r="L19" s="4" t="s">
        <v>108</v>
      </c>
    </row>
    <row r="20" spans="1:12" ht="16.5" x14ac:dyDescent="0.25">
      <c r="A20" s="7" t="s">
        <v>6</v>
      </c>
      <c r="B20" s="4">
        <v>69</v>
      </c>
      <c r="C20" s="4">
        <v>71</v>
      </c>
      <c r="D20" s="13">
        <v>58</v>
      </c>
      <c r="E20" s="4">
        <v>90</v>
      </c>
      <c r="F20" s="4">
        <v>159</v>
      </c>
      <c r="G20" s="4">
        <v>114</v>
      </c>
      <c r="H20" s="4">
        <v>67</v>
      </c>
      <c r="I20" s="4">
        <v>122</v>
      </c>
      <c r="J20" s="4">
        <v>121</v>
      </c>
      <c r="K20" s="4">
        <v>79</v>
      </c>
      <c r="L20" s="4"/>
    </row>
    <row r="21" spans="1:12" ht="225.6" customHeight="1" x14ac:dyDescent="0.25">
      <c r="A21" s="7" t="s">
        <v>7</v>
      </c>
      <c r="B21" s="4" t="s">
        <v>48</v>
      </c>
      <c r="C21" s="10" t="s">
        <v>59</v>
      </c>
      <c r="D21" s="4" t="s">
        <v>71</v>
      </c>
      <c r="E21" s="4" t="s">
        <v>80</v>
      </c>
      <c r="F21" s="5" t="s">
        <v>118</v>
      </c>
      <c r="G21" s="4" t="s">
        <v>127</v>
      </c>
      <c r="H21" s="5" t="s">
        <v>139</v>
      </c>
      <c r="I21" s="4" t="s">
        <v>152</v>
      </c>
      <c r="J21" s="5" t="s">
        <v>89</v>
      </c>
      <c r="K21" s="5" t="s">
        <v>98</v>
      </c>
      <c r="L21" s="5" t="s">
        <v>107</v>
      </c>
    </row>
    <row r="22" spans="1:12" ht="33" x14ac:dyDescent="0.25">
      <c r="A22" s="7" t="s">
        <v>8</v>
      </c>
      <c r="B22" s="4" t="s">
        <v>51</v>
      </c>
      <c r="C22" s="4" t="s">
        <v>61</v>
      </c>
      <c r="D22" s="4" t="s">
        <v>72</v>
      </c>
      <c r="E22" s="4" t="s">
        <v>81</v>
      </c>
      <c r="F22" s="4" t="s">
        <v>115</v>
      </c>
      <c r="G22" s="4" t="s">
        <v>115</v>
      </c>
      <c r="H22" s="4" t="s">
        <v>140</v>
      </c>
      <c r="I22" s="4" t="s">
        <v>131</v>
      </c>
      <c r="J22" s="4" t="s">
        <v>90</v>
      </c>
      <c r="K22" s="4" t="s">
        <v>99</v>
      </c>
      <c r="L22" s="4" t="s">
        <v>109</v>
      </c>
    </row>
    <row r="23" spans="1:12" ht="16.5" x14ac:dyDescent="0.25">
      <c r="A23" s="7" t="s">
        <v>9</v>
      </c>
      <c r="B23" s="8">
        <v>570.95000000000005</v>
      </c>
      <c r="C23" s="8">
        <v>106.74</v>
      </c>
      <c r="D23" s="4">
        <v>2684.4</v>
      </c>
      <c r="E23" s="11">
        <v>5271.88</v>
      </c>
      <c r="F23" s="35">
        <f>F24/781.242</f>
        <v>572282.67297457124</v>
      </c>
      <c r="G23" s="8">
        <f>G24/1160000</f>
        <v>1121.231274137931</v>
      </c>
      <c r="H23" s="8">
        <f>H24/877803</f>
        <v>578.57651204199578</v>
      </c>
      <c r="I23" s="8">
        <v>778.1</v>
      </c>
      <c r="J23" s="8">
        <v>2586.64</v>
      </c>
      <c r="K23" s="8">
        <f>783.8*0.7</f>
        <v>548.66</v>
      </c>
      <c r="L23" s="8"/>
    </row>
    <row r="24" spans="1:12" ht="16.5" x14ac:dyDescent="0.25">
      <c r="A24" s="7" t="s">
        <v>10</v>
      </c>
      <c r="B24" s="6">
        <v>323558348</v>
      </c>
      <c r="C24" s="6">
        <v>123828194</v>
      </c>
      <c r="D24" s="6">
        <v>1437765596.5999999</v>
      </c>
      <c r="E24" s="6">
        <v>5271882428</v>
      </c>
      <c r="F24" s="6">
        <v>447091260</v>
      </c>
      <c r="G24" s="6">
        <v>1300628278</v>
      </c>
      <c r="H24" s="6">
        <v>507876198</v>
      </c>
      <c r="I24" s="6">
        <v>644414923</v>
      </c>
      <c r="J24" s="6">
        <v>2142043844</v>
      </c>
      <c r="K24" s="6">
        <f>+K23*1160000</f>
        <v>636445600</v>
      </c>
      <c r="L24" s="6">
        <v>717353683</v>
      </c>
    </row>
    <row r="25" spans="1:12" ht="16.5" x14ac:dyDescent="0.25">
      <c r="A25" s="7" t="s">
        <v>11</v>
      </c>
      <c r="B25" s="8">
        <v>1171</v>
      </c>
      <c r="C25" s="8">
        <v>1171</v>
      </c>
      <c r="D25" s="8">
        <v>1171</v>
      </c>
      <c r="E25" s="8">
        <v>1171</v>
      </c>
      <c r="F25" s="8">
        <v>1171</v>
      </c>
      <c r="G25" s="8">
        <v>1171</v>
      </c>
      <c r="H25" s="8">
        <v>1171</v>
      </c>
      <c r="I25" s="8">
        <v>1171</v>
      </c>
      <c r="J25" s="8">
        <v>1171</v>
      </c>
      <c r="K25" s="8">
        <v>1171</v>
      </c>
      <c r="L25" s="8">
        <v>1171</v>
      </c>
    </row>
    <row r="26" spans="1:12" ht="16.5" x14ac:dyDescent="0.25">
      <c r="A26" s="7" t="s">
        <v>12</v>
      </c>
      <c r="B26" s="6">
        <v>1522911450</v>
      </c>
      <c r="C26" s="6">
        <v>1522911450</v>
      </c>
      <c r="D26" s="6">
        <v>1522911450</v>
      </c>
      <c r="E26" s="6">
        <v>1522911450</v>
      </c>
      <c r="F26" s="6">
        <v>1522911450</v>
      </c>
      <c r="G26" s="6">
        <v>1522911450</v>
      </c>
      <c r="H26" s="6">
        <v>1522911450</v>
      </c>
      <c r="I26" s="6">
        <v>1522911450</v>
      </c>
      <c r="J26" s="6">
        <v>1522911450</v>
      </c>
      <c r="K26" s="6">
        <v>1522911450</v>
      </c>
      <c r="L26" s="6">
        <v>1522911450</v>
      </c>
    </row>
    <row r="27" spans="1:12" ht="16.5" x14ac:dyDescent="0.25">
      <c r="A27" s="98" t="s">
        <v>13</v>
      </c>
      <c r="B27" s="4">
        <v>80101600</v>
      </c>
      <c r="C27" s="4">
        <v>80111600</v>
      </c>
      <c r="D27" s="4">
        <v>86111600</v>
      </c>
      <c r="E27" s="4">
        <v>80101600</v>
      </c>
      <c r="F27" s="4">
        <v>80101600</v>
      </c>
      <c r="G27" s="4">
        <v>60124100</v>
      </c>
      <c r="H27" s="4">
        <v>60124100</v>
      </c>
      <c r="I27" s="4">
        <v>80101600</v>
      </c>
      <c r="J27" s="4">
        <v>80101600</v>
      </c>
      <c r="K27" s="4">
        <v>80101600</v>
      </c>
      <c r="L27" s="4"/>
    </row>
    <row r="28" spans="1:12" ht="16.5" x14ac:dyDescent="0.25">
      <c r="A28" s="99"/>
      <c r="B28" s="4">
        <v>80111600</v>
      </c>
      <c r="C28" s="4">
        <v>86101700</v>
      </c>
      <c r="D28" s="4">
        <v>90101600</v>
      </c>
      <c r="E28" s="4">
        <v>80111600</v>
      </c>
      <c r="F28" s="4">
        <v>80111600</v>
      </c>
      <c r="G28" s="4">
        <v>80101600</v>
      </c>
      <c r="H28" s="4">
        <v>80101600</v>
      </c>
      <c r="I28" s="4">
        <v>80111600</v>
      </c>
      <c r="J28" s="4">
        <v>80111600</v>
      </c>
      <c r="K28" s="4">
        <v>80111600</v>
      </c>
      <c r="L28" s="4"/>
    </row>
    <row r="29" spans="1:12" ht="16.5" x14ac:dyDescent="0.25">
      <c r="A29" s="99"/>
      <c r="B29" s="4">
        <v>86101700</v>
      </c>
      <c r="C29" s="4">
        <v>86111600</v>
      </c>
      <c r="D29" s="4">
        <v>93141500</v>
      </c>
      <c r="E29" s="4">
        <v>80141900</v>
      </c>
      <c r="F29" s="4">
        <v>86101700</v>
      </c>
      <c r="G29" s="4">
        <v>90101600</v>
      </c>
      <c r="H29" s="4">
        <v>86101700</v>
      </c>
      <c r="I29" s="4">
        <v>93141500</v>
      </c>
      <c r="J29" s="4">
        <v>80141900</v>
      </c>
      <c r="K29" s="4">
        <v>86101700</v>
      </c>
      <c r="L29" s="4"/>
    </row>
    <row r="30" spans="1:12" ht="16.5" x14ac:dyDescent="0.25">
      <c r="A30" s="99"/>
      <c r="B30" s="4">
        <v>93141500</v>
      </c>
      <c r="C30" s="4">
        <v>90101600</v>
      </c>
      <c r="D30" s="4">
        <v>93141600</v>
      </c>
      <c r="E30" s="4">
        <v>86111600</v>
      </c>
      <c r="F30" s="4">
        <v>90101600</v>
      </c>
      <c r="G30" s="4">
        <v>93141500</v>
      </c>
      <c r="H30" s="4">
        <v>90101600</v>
      </c>
      <c r="I30" s="4">
        <v>93141600</v>
      </c>
      <c r="J30" s="4">
        <v>86101700</v>
      </c>
      <c r="K30" s="4">
        <v>86111600</v>
      </c>
      <c r="L30" s="4"/>
    </row>
    <row r="31" spans="1:12" ht="16.5" x14ac:dyDescent="0.25">
      <c r="A31" s="99"/>
      <c r="B31" s="4">
        <v>93141700</v>
      </c>
      <c r="C31" s="4">
        <v>93141700</v>
      </c>
      <c r="D31" s="4">
        <v>93141700</v>
      </c>
      <c r="E31" s="4">
        <v>90101600</v>
      </c>
      <c r="F31" s="4">
        <v>93141500</v>
      </c>
      <c r="G31" s="4">
        <v>801419</v>
      </c>
      <c r="H31" s="4">
        <v>93141500</v>
      </c>
      <c r="I31" s="4">
        <v>90101600</v>
      </c>
      <c r="J31" s="4">
        <v>86111600</v>
      </c>
      <c r="K31" s="4">
        <v>93141700</v>
      </c>
      <c r="L31" s="4"/>
    </row>
    <row r="32" spans="1:12" ht="240.6" customHeight="1" x14ac:dyDescent="0.25">
      <c r="A32" s="27" t="s">
        <v>14</v>
      </c>
      <c r="B32" s="27" t="s">
        <v>160</v>
      </c>
      <c r="C32" s="4" t="s">
        <v>58</v>
      </c>
      <c r="D32" s="4" t="s">
        <v>58</v>
      </c>
      <c r="E32" s="27" t="s">
        <v>161</v>
      </c>
      <c r="F32" s="4" t="s">
        <v>58</v>
      </c>
      <c r="G32" s="4" t="s">
        <v>128</v>
      </c>
      <c r="H32" s="4" t="s">
        <v>141</v>
      </c>
      <c r="I32" s="4" t="s">
        <v>154</v>
      </c>
      <c r="J32" s="4" t="s">
        <v>91</v>
      </c>
      <c r="K32" s="4" t="s">
        <v>58</v>
      </c>
      <c r="L32" s="27" t="s">
        <v>161</v>
      </c>
    </row>
    <row r="33" spans="1:12" s="50" customFormat="1" ht="81.75" customHeight="1" x14ac:dyDescent="0.4">
      <c r="A33" s="48" t="s">
        <v>38</v>
      </c>
      <c r="B33" s="49" t="s">
        <v>40</v>
      </c>
      <c r="C33" s="45" t="s">
        <v>167</v>
      </c>
      <c r="D33" s="49" t="s">
        <v>40</v>
      </c>
      <c r="E33" s="49" t="s">
        <v>40</v>
      </c>
      <c r="F33" s="45" t="s">
        <v>167</v>
      </c>
      <c r="G33" s="49" t="s">
        <v>40</v>
      </c>
      <c r="H33" s="49" t="s">
        <v>40</v>
      </c>
      <c r="I33" s="49" t="s">
        <v>40</v>
      </c>
      <c r="J33" s="49" t="s">
        <v>40</v>
      </c>
      <c r="K33" s="49" t="s">
        <v>40</v>
      </c>
      <c r="L33" s="49" t="s">
        <v>159</v>
      </c>
    </row>
    <row r="34" spans="1:12" ht="16.5" x14ac:dyDescent="0.25">
      <c r="A34" s="29" t="s">
        <v>28</v>
      </c>
      <c r="B34" s="30"/>
      <c r="C34" s="30"/>
      <c r="D34" s="30"/>
      <c r="E34" s="30"/>
      <c r="F34" s="30"/>
      <c r="G34" s="30"/>
      <c r="H34" s="30"/>
      <c r="I34" s="30"/>
      <c r="J34" s="30"/>
      <c r="K34" s="30"/>
      <c r="L34" s="30"/>
    </row>
    <row r="35" spans="1:12" ht="16.5" x14ac:dyDescent="0.25">
      <c r="A35" s="7" t="s">
        <v>5</v>
      </c>
      <c r="B35" s="4" t="s">
        <v>49</v>
      </c>
      <c r="C35" s="4" t="s">
        <v>63</v>
      </c>
      <c r="D35" s="4" t="s">
        <v>73</v>
      </c>
      <c r="E35" s="4">
        <v>50001892021</v>
      </c>
      <c r="F35" s="8" t="s">
        <v>119</v>
      </c>
      <c r="G35" s="4" t="s">
        <v>129</v>
      </c>
      <c r="H35" s="36" t="s">
        <v>142</v>
      </c>
      <c r="I35" s="4" t="s">
        <v>156</v>
      </c>
      <c r="J35" s="4" t="s">
        <v>92</v>
      </c>
      <c r="K35" s="4"/>
      <c r="L35" s="4" t="s">
        <v>110</v>
      </c>
    </row>
    <row r="36" spans="1:12" ht="16.5" x14ac:dyDescent="0.25">
      <c r="A36" s="7" t="s">
        <v>6</v>
      </c>
      <c r="B36" s="4">
        <v>170</v>
      </c>
      <c r="C36" s="4">
        <v>67</v>
      </c>
      <c r="D36" s="4">
        <v>111</v>
      </c>
      <c r="E36" s="4">
        <v>88</v>
      </c>
      <c r="F36" s="4">
        <v>136</v>
      </c>
      <c r="G36" s="4">
        <v>102</v>
      </c>
      <c r="H36" s="4">
        <v>81</v>
      </c>
      <c r="I36" s="4">
        <v>119</v>
      </c>
      <c r="J36" s="4">
        <v>129</v>
      </c>
      <c r="K36" s="4">
        <v>47</v>
      </c>
      <c r="L36" s="4"/>
    </row>
    <row r="37" spans="1:12" ht="231" customHeight="1" x14ac:dyDescent="0.25">
      <c r="A37" s="7" t="s">
        <v>7</v>
      </c>
      <c r="B37" s="4" t="s">
        <v>53</v>
      </c>
      <c r="C37" s="10" t="s">
        <v>62</v>
      </c>
      <c r="D37" s="4" t="s">
        <v>74</v>
      </c>
      <c r="E37" s="4" t="s">
        <v>82</v>
      </c>
      <c r="F37" s="5" t="s">
        <v>120</v>
      </c>
      <c r="G37" s="4" t="s">
        <v>130</v>
      </c>
      <c r="H37" s="4" t="s">
        <v>143</v>
      </c>
      <c r="I37" s="4" t="s">
        <v>155</v>
      </c>
      <c r="J37" s="5" t="s">
        <v>93</v>
      </c>
      <c r="K37" s="5" t="s">
        <v>101</v>
      </c>
      <c r="L37" s="5" t="s">
        <v>111</v>
      </c>
    </row>
    <row r="38" spans="1:12" ht="33" x14ac:dyDescent="0.25">
      <c r="A38" s="7" t="s">
        <v>8</v>
      </c>
      <c r="B38" s="4" t="s">
        <v>29</v>
      </c>
      <c r="C38" s="4" t="s">
        <v>64</v>
      </c>
      <c r="D38" s="4" t="s">
        <v>61</v>
      </c>
      <c r="E38" s="4" t="s">
        <v>83</v>
      </c>
      <c r="F38" s="4" t="s">
        <v>115</v>
      </c>
      <c r="G38" s="4" t="s">
        <v>131</v>
      </c>
      <c r="H38" s="4" t="s">
        <v>144</v>
      </c>
      <c r="I38" s="4" t="s">
        <v>157</v>
      </c>
      <c r="J38" s="4" t="s">
        <v>94</v>
      </c>
      <c r="K38" s="4" t="s">
        <v>100</v>
      </c>
      <c r="L38" s="4" t="s">
        <v>112</v>
      </c>
    </row>
    <row r="39" spans="1:12" ht="16.5" x14ac:dyDescent="0.25">
      <c r="A39" s="7" t="s">
        <v>9</v>
      </c>
      <c r="B39" s="13">
        <v>675.56</v>
      </c>
      <c r="C39" s="8">
        <v>1308.83</v>
      </c>
      <c r="D39" s="4">
        <f>723.48*50/100</f>
        <v>361.74</v>
      </c>
      <c r="E39" s="11">
        <v>2397.59</v>
      </c>
      <c r="F39" s="34">
        <f>F40/737.717</f>
        <v>777226.46217994159</v>
      </c>
      <c r="G39" s="8">
        <f>G40/908526</f>
        <v>1023.6360874647506</v>
      </c>
      <c r="H39" s="8">
        <f>H40/1160000</f>
        <v>2581.2844310344826</v>
      </c>
      <c r="I39" s="8">
        <v>525.99</v>
      </c>
      <c r="J39" s="8">
        <v>374.65</v>
      </c>
      <c r="K39" s="8">
        <f>55945.47*0.3</f>
        <v>16783.641</v>
      </c>
      <c r="L39" s="8"/>
    </row>
    <row r="40" spans="1:12" ht="16.5" x14ac:dyDescent="0.25">
      <c r="A40" s="7" t="s">
        <v>10</v>
      </c>
      <c r="B40" s="8">
        <v>435296000</v>
      </c>
      <c r="C40" s="6">
        <v>1518249989</v>
      </c>
      <c r="D40" s="6">
        <f>723486000*0.5</f>
        <v>361743000</v>
      </c>
      <c r="E40" s="6">
        <v>2397599780</v>
      </c>
      <c r="F40" s="6">
        <v>573373174</v>
      </c>
      <c r="G40" s="6">
        <v>930000000</v>
      </c>
      <c r="H40" s="6">
        <v>2994289940</v>
      </c>
      <c r="I40" s="6">
        <v>410933007</v>
      </c>
      <c r="J40" s="6">
        <v>340385945</v>
      </c>
      <c r="K40" s="6"/>
      <c r="L40" s="6">
        <v>842500000</v>
      </c>
    </row>
    <row r="41" spans="1:12" ht="16.5" x14ac:dyDescent="0.25">
      <c r="A41" s="7" t="s">
        <v>11</v>
      </c>
      <c r="B41" s="8">
        <v>1171</v>
      </c>
      <c r="C41" s="8">
        <v>1171</v>
      </c>
      <c r="D41" s="8">
        <v>1171</v>
      </c>
      <c r="E41" s="8">
        <v>1171</v>
      </c>
      <c r="F41" s="8">
        <v>1171</v>
      </c>
      <c r="G41" s="8">
        <v>1171</v>
      </c>
      <c r="H41" s="8">
        <v>1171</v>
      </c>
      <c r="I41" s="8">
        <v>1171</v>
      </c>
      <c r="J41" s="8">
        <v>1171</v>
      </c>
      <c r="K41" s="8">
        <v>1171</v>
      </c>
      <c r="L41" s="8">
        <v>1171</v>
      </c>
    </row>
    <row r="42" spans="1:12" ht="16.5" x14ac:dyDescent="0.25">
      <c r="A42" s="7" t="s">
        <v>12</v>
      </c>
      <c r="B42" s="6">
        <v>1522911450</v>
      </c>
      <c r="C42" s="6">
        <v>1522911450</v>
      </c>
      <c r="D42" s="6">
        <v>1522911450</v>
      </c>
      <c r="E42" s="6">
        <v>1522911450</v>
      </c>
      <c r="F42" s="6">
        <v>1522911450</v>
      </c>
      <c r="G42" s="6">
        <v>1522911450</v>
      </c>
      <c r="H42" s="6">
        <v>1522911450</v>
      </c>
      <c r="I42" s="6">
        <v>1522911450</v>
      </c>
      <c r="J42" s="6">
        <v>1522911450</v>
      </c>
      <c r="K42" s="6">
        <v>1522911450</v>
      </c>
      <c r="L42" s="6">
        <v>1522911450</v>
      </c>
    </row>
    <row r="43" spans="1:12" ht="16.5" x14ac:dyDescent="0.25">
      <c r="A43" s="98" t="s">
        <v>13</v>
      </c>
      <c r="B43" s="4">
        <v>80101600</v>
      </c>
      <c r="C43" s="4">
        <v>60124100</v>
      </c>
      <c r="D43" s="4">
        <v>80101600</v>
      </c>
      <c r="E43" s="4">
        <v>80101600</v>
      </c>
      <c r="F43" s="4">
        <v>80101600</v>
      </c>
      <c r="G43" s="4">
        <v>60124100</v>
      </c>
      <c r="H43" s="4">
        <v>60121600</v>
      </c>
      <c r="I43" s="4">
        <v>80101600</v>
      </c>
      <c r="J43" s="4">
        <v>601221600</v>
      </c>
      <c r="K43" s="4">
        <v>80101600</v>
      </c>
      <c r="L43" s="4"/>
    </row>
    <row r="44" spans="1:12" ht="16.5" x14ac:dyDescent="0.25">
      <c r="A44" s="99"/>
      <c r="B44" s="4">
        <v>80111600</v>
      </c>
      <c r="C44" s="4">
        <v>80101600</v>
      </c>
      <c r="D44" s="4">
        <v>80111600</v>
      </c>
      <c r="E44" s="4">
        <v>80111600</v>
      </c>
      <c r="F44" s="4">
        <v>80111600</v>
      </c>
      <c r="G44" s="4">
        <v>80101600</v>
      </c>
      <c r="H44" s="4">
        <v>60124100</v>
      </c>
      <c r="I44" s="4">
        <v>80111600</v>
      </c>
      <c r="J44" s="4">
        <v>60124100</v>
      </c>
      <c r="K44" s="4">
        <v>80111600</v>
      </c>
      <c r="L44" s="4"/>
    </row>
    <row r="45" spans="1:12" ht="16.5" x14ac:dyDescent="0.25">
      <c r="A45" s="99"/>
      <c r="B45" s="4">
        <v>86101700</v>
      </c>
      <c r="C45" s="4">
        <v>86101700</v>
      </c>
      <c r="D45" s="4">
        <v>86101700</v>
      </c>
      <c r="E45" s="4">
        <v>80141900</v>
      </c>
      <c r="F45" s="4">
        <v>86101700</v>
      </c>
      <c r="G45" s="4">
        <v>80111600</v>
      </c>
      <c r="H45" s="4">
        <v>80101600</v>
      </c>
      <c r="I45" s="4">
        <v>86111600</v>
      </c>
      <c r="J45" s="4">
        <v>80111600</v>
      </c>
      <c r="K45" s="4">
        <v>80141900</v>
      </c>
      <c r="L45" s="4"/>
    </row>
    <row r="46" spans="1:12" ht="16.5" x14ac:dyDescent="0.25">
      <c r="A46" s="99"/>
      <c r="B46" s="4">
        <v>93141500</v>
      </c>
      <c r="C46" s="4">
        <v>93141600</v>
      </c>
      <c r="D46" s="4">
        <v>86111600</v>
      </c>
      <c r="E46" s="4">
        <v>86101700</v>
      </c>
      <c r="F46" s="4">
        <v>86111600</v>
      </c>
      <c r="G46" s="4">
        <v>80141900</v>
      </c>
      <c r="H46" s="4">
        <v>80111600</v>
      </c>
      <c r="I46" s="4">
        <v>93141600</v>
      </c>
      <c r="J46" s="4">
        <v>80141900</v>
      </c>
      <c r="K46" s="4">
        <v>86101700</v>
      </c>
      <c r="L46" s="4"/>
    </row>
    <row r="47" spans="1:12" ht="16.5" x14ac:dyDescent="0.25">
      <c r="A47" s="99"/>
      <c r="B47" s="4">
        <v>93141700</v>
      </c>
      <c r="C47" s="4">
        <v>93141700</v>
      </c>
      <c r="D47" s="4">
        <v>90101600</v>
      </c>
      <c r="E47" s="4">
        <v>86111600</v>
      </c>
      <c r="F47" s="4">
        <v>90101600</v>
      </c>
      <c r="G47" s="4">
        <v>90101600</v>
      </c>
      <c r="H47" s="4">
        <v>93141600</v>
      </c>
      <c r="I47" s="4">
        <v>93141700</v>
      </c>
      <c r="J47" s="4">
        <v>86101700</v>
      </c>
      <c r="K47" s="4">
        <v>86111600</v>
      </c>
      <c r="L47" s="4"/>
    </row>
    <row r="48" spans="1:12" ht="172.5" customHeight="1" x14ac:dyDescent="0.25">
      <c r="A48" s="7" t="s">
        <v>14</v>
      </c>
      <c r="B48" s="27" t="s">
        <v>160</v>
      </c>
      <c r="C48" s="4" t="s">
        <v>65</v>
      </c>
      <c r="D48" s="4" t="s">
        <v>75</v>
      </c>
      <c r="E48" s="27" t="s">
        <v>161</v>
      </c>
      <c r="F48" s="4" t="s">
        <v>121</v>
      </c>
      <c r="G48" s="4" t="s">
        <v>132</v>
      </c>
      <c r="H48" s="4" t="s">
        <v>145</v>
      </c>
      <c r="I48" s="4" t="s">
        <v>158</v>
      </c>
      <c r="J48" s="4" t="s">
        <v>95</v>
      </c>
      <c r="K48" s="4" t="s">
        <v>162</v>
      </c>
      <c r="L48" s="27" t="s">
        <v>161</v>
      </c>
    </row>
    <row r="49" spans="1:12" ht="198" customHeight="1" x14ac:dyDescent="0.25">
      <c r="A49" s="40" t="s">
        <v>164</v>
      </c>
      <c r="B49" s="27"/>
      <c r="C49" s="4"/>
      <c r="D49" s="4"/>
      <c r="E49" s="27"/>
      <c r="F49" s="4"/>
      <c r="G49" s="4"/>
      <c r="H49" s="4"/>
      <c r="I49" s="38" t="s">
        <v>165</v>
      </c>
      <c r="J49" s="41"/>
      <c r="K49" s="38" t="s">
        <v>166</v>
      </c>
      <c r="L49" s="27"/>
    </row>
    <row r="50" spans="1:12" ht="57.75" customHeight="1" x14ac:dyDescent="0.25">
      <c r="A50" s="40"/>
      <c r="B50" s="27"/>
      <c r="C50" s="4"/>
      <c r="D50" s="4"/>
      <c r="E50" s="27"/>
      <c r="F50" s="4"/>
      <c r="G50" s="4"/>
      <c r="H50" s="4"/>
      <c r="I50" s="4"/>
      <c r="J50" s="41"/>
      <c r="K50" s="38">
        <v>90.63</v>
      </c>
      <c r="L50" s="27"/>
    </row>
    <row r="51" spans="1:12" ht="32.450000000000003" customHeight="1" x14ac:dyDescent="0.25">
      <c r="A51" s="29" t="s">
        <v>37</v>
      </c>
      <c r="B51" s="30"/>
      <c r="C51" s="30"/>
      <c r="D51" s="30"/>
      <c r="E51" s="30"/>
      <c r="F51" s="30"/>
      <c r="G51" s="30"/>
      <c r="H51" s="30"/>
      <c r="I51" s="30"/>
      <c r="J51" s="30"/>
      <c r="K51" s="30"/>
      <c r="L51" s="30"/>
    </row>
    <row r="52" spans="1:12" ht="16.5" x14ac:dyDescent="0.25">
      <c r="A52" s="7" t="s">
        <v>5</v>
      </c>
      <c r="B52" s="28"/>
      <c r="C52" s="4"/>
      <c r="D52" s="4"/>
      <c r="E52" s="4"/>
      <c r="F52" s="4"/>
      <c r="G52" s="4"/>
      <c r="H52" s="4"/>
      <c r="I52" s="4"/>
      <c r="J52" s="4"/>
      <c r="K52" s="4"/>
      <c r="L52" s="4"/>
    </row>
    <row r="53" spans="1:12" ht="16.5" x14ac:dyDescent="0.25">
      <c r="A53" s="7" t="s">
        <v>6</v>
      </c>
      <c r="B53" s="4"/>
      <c r="C53" s="4"/>
      <c r="D53" s="4"/>
      <c r="E53" s="4"/>
      <c r="F53" s="4"/>
      <c r="G53" s="4"/>
      <c r="H53" s="4"/>
      <c r="I53" s="4"/>
      <c r="J53" s="4"/>
      <c r="K53" s="4"/>
      <c r="L53" s="4"/>
    </row>
    <row r="54" spans="1:12" ht="47.25" customHeight="1" x14ac:dyDescent="0.25">
      <c r="A54" s="7" t="s">
        <v>7</v>
      </c>
      <c r="B54" s="5"/>
      <c r="C54" s="10"/>
      <c r="D54" s="4"/>
      <c r="E54" s="4"/>
      <c r="F54" s="5"/>
      <c r="G54" s="5"/>
      <c r="H54" s="5"/>
      <c r="I54" s="5"/>
      <c r="J54" s="5"/>
      <c r="K54" s="5"/>
      <c r="L54" s="5"/>
    </row>
    <row r="55" spans="1:12" ht="16.5" x14ac:dyDescent="0.25">
      <c r="A55" s="7" t="s">
        <v>8</v>
      </c>
      <c r="B55" s="4"/>
      <c r="C55" s="4"/>
      <c r="D55" s="4"/>
      <c r="E55" s="4"/>
      <c r="F55" s="4"/>
      <c r="G55" s="4"/>
      <c r="H55" s="4"/>
      <c r="I55" s="4"/>
      <c r="J55" s="4"/>
      <c r="K55" s="4"/>
      <c r="L55" s="4"/>
    </row>
    <row r="56" spans="1:12" ht="16.5" x14ac:dyDescent="0.25">
      <c r="A56" s="7" t="s">
        <v>9</v>
      </c>
      <c r="B56" s="8"/>
      <c r="C56" s="8"/>
      <c r="D56" s="4"/>
      <c r="E56" s="11"/>
      <c r="F56" s="8"/>
      <c r="G56" s="8"/>
      <c r="H56" s="8"/>
      <c r="I56" s="8"/>
      <c r="J56" s="8"/>
      <c r="K56" s="8"/>
      <c r="L56" s="8"/>
    </row>
    <row r="57" spans="1:12" ht="16.5" x14ac:dyDescent="0.25">
      <c r="A57" s="7" t="s">
        <v>10</v>
      </c>
      <c r="B57" s="6"/>
      <c r="C57" s="6"/>
      <c r="D57" s="6"/>
      <c r="E57" s="6"/>
      <c r="F57" s="6"/>
      <c r="G57" s="6"/>
      <c r="H57" s="6"/>
      <c r="I57" s="6"/>
      <c r="J57" s="6"/>
      <c r="K57" s="6"/>
      <c r="L57" s="6"/>
    </row>
    <row r="58" spans="1:12" ht="16.5" x14ac:dyDescent="0.25">
      <c r="A58" s="7" t="s">
        <v>11</v>
      </c>
      <c r="B58" s="8"/>
      <c r="C58" s="8"/>
      <c r="D58" s="8"/>
      <c r="E58" s="8"/>
      <c r="F58" s="8"/>
      <c r="G58" s="8"/>
      <c r="H58" s="8"/>
      <c r="I58" s="8"/>
      <c r="J58" s="8"/>
      <c r="K58" s="8"/>
      <c r="L58" s="8"/>
    </row>
    <row r="59" spans="1:12" ht="16.5" x14ac:dyDescent="0.25">
      <c r="A59" s="7" t="s">
        <v>12</v>
      </c>
      <c r="B59" s="6"/>
      <c r="C59" s="6"/>
      <c r="D59" s="6"/>
      <c r="E59" s="6"/>
      <c r="F59" s="6"/>
      <c r="G59" s="6"/>
      <c r="H59" s="6"/>
      <c r="I59" s="6"/>
      <c r="J59" s="6"/>
      <c r="K59" s="6"/>
      <c r="L59" s="6"/>
    </row>
    <row r="60" spans="1:12" ht="16.5" x14ac:dyDescent="0.25">
      <c r="A60" s="98" t="s">
        <v>13</v>
      </c>
      <c r="B60" s="4"/>
      <c r="C60" s="4"/>
      <c r="D60" s="4"/>
      <c r="E60" s="4"/>
      <c r="F60" s="4"/>
      <c r="G60" s="4"/>
      <c r="H60" s="4"/>
      <c r="I60" s="4"/>
      <c r="J60" s="4"/>
      <c r="K60" s="4"/>
      <c r="L60" s="4"/>
    </row>
    <row r="61" spans="1:12" ht="16.5" x14ac:dyDescent="0.25">
      <c r="A61" s="99"/>
      <c r="B61" s="4"/>
      <c r="C61" s="4"/>
      <c r="D61" s="4"/>
      <c r="E61" s="4"/>
      <c r="F61" s="4"/>
      <c r="G61" s="4"/>
      <c r="H61" s="4"/>
      <c r="I61" s="4"/>
      <c r="J61" s="4"/>
      <c r="K61" s="4"/>
      <c r="L61" s="4"/>
    </row>
    <row r="62" spans="1:12" ht="16.5" x14ac:dyDescent="0.25">
      <c r="A62" s="99"/>
      <c r="B62" s="4"/>
      <c r="C62" s="4"/>
      <c r="D62" s="4"/>
      <c r="E62" s="4"/>
      <c r="F62" s="4"/>
      <c r="G62" s="4"/>
      <c r="H62" s="4"/>
      <c r="I62" s="4"/>
      <c r="J62" s="4"/>
      <c r="K62" s="4"/>
      <c r="L62" s="4"/>
    </row>
    <row r="63" spans="1:12" ht="16.5" x14ac:dyDescent="0.25">
      <c r="A63" s="99"/>
      <c r="B63" s="4"/>
      <c r="C63" s="4"/>
      <c r="D63" s="4"/>
      <c r="E63" s="4"/>
      <c r="F63" s="4"/>
      <c r="G63" s="4"/>
      <c r="H63" s="4"/>
      <c r="I63" s="4"/>
      <c r="J63" s="4"/>
      <c r="K63" s="4"/>
      <c r="L63" s="4"/>
    </row>
    <row r="64" spans="1:12" ht="16.5" x14ac:dyDescent="0.25">
      <c r="A64" s="99"/>
      <c r="B64" s="4"/>
      <c r="C64" s="4"/>
      <c r="D64" s="4"/>
      <c r="E64" s="4"/>
      <c r="F64" s="4"/>
      <c r="G64" s="4"/>
      <c r="H64" s="4"/>
      <c r="I64" s="4"/>
      <c r="J64" s="4"/>
      <c r="K64" s="4"/>
      <c r="L64" s="4"/>
    </row>
    <row r="65" spans="1:12" ht="58.5" customHeight="1" x14ac:dyDescent="0.25">
      <c r="A65" s="7" t="s">
        <v>14</v>
      </c>
      <c r="B65" s="31"/>
      <c r="C65" s="4"/>
      <c r="D65" s="4"/>
      <c r="E65" s="4"/>
      <c r="F65" s="4"/>
      <c r="G65" s="22"/>
      <c r="H65" s="22"/>
      <c r="I65" s="22"/>
      <c r="J65" s="22"/>
      <c r="K65" s="22"/>
      <c r="L65" s="22"/>
    </row>
    <row r="66" spans="1:12" s="50" customFormat="1" ht="73.5" customHeight="1" x14ac:dyDescent="0.4">
      <c r="A66" s="48" t="s">
        <v>39</v>
      </c>
      <c r="B66" s="49" t="s">
        <v>40</v>
      </c>
      <c r="C66" s="45" t="s">
        <v>167</v>
      </c>
      <c r="D66" s="49" t="s">
        <v>40</v>
      </c>
      <c r="E66" s="49" t="s">
        <v>40</v>
      </c>
      <c r="F66" s="45" t="s">
        <v>167</v>
      </c>
      <c r="G66" s="49" t="s">
        <v>40</v>
      </c>
      <c r="H66" s="49" t="s">
        <v>40</v>
      </c>
      <c r="I66" s="49" t="s">
        <v>40</v>
      </c>
      <c r="J66" s="49" t="s">
        <v>40</v>
      </c>
      <c r="K66" s="49" t="s">
        <v>40</v>
      </c>
      <c r="L66" s="49" t="s">
        <v>159</v>
      </c>
    </row>
    <row r="67" spans="1:12" ht="30.6" customHeight="1" x14ac:dyDescent="0.25">
      <c r="A67" s="23"/>
      <c r="B67" s="24"/>
      <c r="C67" s="25"/>
      <c r="D67" s="25"/>
      <c r="E67" s="26"/>
      <c r="F67" s="25"/>
      <c r="G67" s="25"/>
      <c r="H67" s="25"/>
      <c r="I67" s="25"/>
      <c r="J67" s="25"/>
      <c r="K67" s="25"/>
      <c r="L67" s="25"/>
    </row>
    <row r="68" spans="1:12" ht="31.9" customHeight="1" x14ac:dyDescent="0.25">
      <c r="A68" s="7" t="s">
        <v>30</v>
      </c>
      <c r="B68" s="9">
        <f>+B56+B39+B23+B8</f>
        <v>2177.5</v>
      </c>
      <c r="C68" s="9">
        <f>+C39+C23+C8</f>
        <v>1604.34</v>
      </c>
      <c r="D68" s="9">
        <f>+D39+D23+D8</f>
        <v>3485.1250000000005</v>
      </c>
      <c r="E68" s="9">
        <f>+E39+E23+E8</f>
        <v>8640.68</v>
      </c>
      <c r="F68" s="9">
        <f>+F39+F23+F8+F56</f>
        <v>1350731.1351545127</v>
      </c>
      <c r="G68" s="9">
        <f>+G39+G23+G8+G56</f>
        <v>2261.205253968998</v>
      </c>
      <c r="H68" s="9">
        <f>+H39+H23+H8+H56</f>
        <v>5015.3035413523403</v>
      </c>
      <c r="I68" s="9">
        <f>+I39+I23+I8+I56</f>
        <v>1477.5900000000001</v>
      </c>
      <c r="J68" s="9">
        <f>+J39+J23+J8+J56</f>
        <v>3546.8090000000002</v>
      </c>
      <c r="K68" s="9">
        <f>+K39+K23+K8+K50</f>
        <v>18837.204000000002</v>
      </c>
      <c r="L68" s="9">
        <f>+L39+L23+L8+L56</f>
        <v>0</v>
      </c>
    </row>
    <row r="69" spans="1:12" ht="31.9" customHeight="1" x14ac:dyDescent="0.25">
      <c r="A69" s="7" t="s">
        <v>11</v>
      </c>
      <c r="B69" s="9">
        <f>+B41</f>
        <v>1171</v>
      </c>
      <c r="C69" s="9">
        <f>+C41</f>
        <v>1171</v>
      </c>
      <c r="D69" s="9">
        <f t="shared" ref="D69:L69" si="0">+D41</f>
        <v>1171</v>
      </c>
      <c r="E69" s="9">
        <f t="shared" si="0"/>
        <v>1171</v>
      </c>
      <c r="F69" s="9">
        <f t="shared" si="0"/>
        <v>1171</v>
      </c>
      <c r="G69" s="9">
        <f t="shared" si="0"/>
        <v>1171</v>
      </c>
      <c r="H69" s="9">
        <f>+H41</f>
        <v>1171</v>
      </c>
      <c r="I69" s="9">
        <f t="shared" si="0"/>
        <v>1171</v>
      </c>
      <c r="J69" s="9">
        <f t="shared" si="0"/>
        <v>1171</v>
      </c>
      <c r="K69" s="9">
        <f t="shared" si="0"/>
        <v>1171</v>
      </c>
      <c r="L69" s="9">
        <f t="shared" si="0"/>
        <v>1171</v>
      </c>
    </row>
    <row r="70" spans="1:12" ht="20.45" customHeight="1" x14ac:dyDescent="0.25">
      <c r="A70" s="23"/>
      <c r="B70" s="24"/>
      <c r="C70" s="25"/>
      <c r="D70" s="25"/>
      <c r="E70" s="26"/>
      <c r="F70" s="25"/>
      <c r="G70" s="25"/>
      <c r="H70" s="25"/>
      <c r="I70" s="25"/>
      <c r="J70" s="25"/>
      <c r="K70" s="25"/>
      <c r="L70" s="25"/>
    </row>
    <row r="71" spans="1:12" ht="15.75" thickBot="1" x14ac:dyDescent="0.3">
      <c r="A71" s="2"/>
      <c r="B71" s="2"/>
      <c r="C71" s="2"/>
      <c r="D71" s="2"/>
      <c r="E71" s="2"/>
      <c r="F71" s="2"/>
      <c r="G71" s="2"/>
      <c r="H71" s="2"/>
      <c r="I71" s="2"/>
      <c r="J71" s="2"/>
      <c r="K71" s="2"/>
      <c r="L71" s="2"/>
    </row>
    <row r="72" spans="1:12" s="50" customFormat="1" ht="52.5" customHeight="1" thickBot="1" x14ac:dyDescent="0.45">
      <c r="A72" s="51" t="s">
        <v>84</v>
      </c>
      <c r="B72" s="52" t="s">
        <v>40</v>
      </c>
      <c r="C72" s="45" t="s">
        <v>167</v>
      </c>
      <c r="D72" s="49" t="s">
        <v>40</v>
      </c>
      <c r="E72" s="49" t="s">
        <v>40</v>
      </c>
      <c r="F72" s="45" t="s">
        <v>167</v>
      </c>
      <c r="G72" s="49" t="s">
        <v>40</v>
      </c>
      <c r="H72" s="49" t="s">
        <v>40</v>
      </c>
      <c r="I72" s="52" t="s">
        <v>40</v>
      </c>
      <c r="J72" s="52" t="s">
        <v>40</v>
      </c>
      <c r="K72" s="52" t="s">
        <v>40</v>
      </c>
      <c r="L72" s="49" t="s">
        <v>159</v>
      </c>
    </row>
    <row r="76" spans="1:12" x14ac:dyDescent="0.25">
      <c r="B76" t="s">
        <v>163</v>
      </c>
    </row>
  </sheetData>
  <sheetProtection formatCells="0" formatColumns="0" formatRows="0" insertColumns="0" insertRows="0" insertHyperlinks="0" deleteColumns="0" deleteRows="0" sort="0" autoFilter="0" pivotTables="0"/>
  <mergeCells count="5">
    <mergeCell ref="A1:A2"/>
    <mergeCell ref="A60:A64"/>
    <mergeCell ref="A12:A16"/>
    <mergeCell ref="A43:A47"/>
    <mergeCell ref="A27:A3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79998168889431442"/>
  </sheetPr>
  <dimension ref="A1:I57"/>
  <sheetViews>
    <sheetView zoomScale="70" zoomScaleNormal="70" workbookViewId="0">
      <pane xSplit="2" ySplit="2" topLeftCell="E20" activePane="bottomRight" state="frozen"/>
      <selection pane="topRight" activeCell="C1" sqref="C1"/>
      <selection pane="bottomLeft" activeCell="A3" sqref="A3"/>
      <selection pane="bottomRight" activeCell="G39" sqref="G39"/>
    </sheetView>
  </sheetViews>
  <sheetFormatPr baseColWidth="10" defaultColWidth="10.7109375" defaultRowHeight="15" x14ac:dyDescent="0.25"/>
  <cols>
    <col min="1" max="1" width="0" hidden="1" customWidth="1"/>
    <col min="2" max="2" width="52.5703125" customWidth="1"/>
    <col min="3" max="3" width="40.85546875" customWidth="1"/>
    <col min="4" max="4" width="44.85546875" customWidth="1"/>
    <col min="5" max="5" width="36.85546875" customWidth="1"/>
    <col min="6" max="6" width="46.85546875" customWidth="1"/>
    <col min="7" max="7" width="43" customWidth="1"/>
    <col min="8" max="8" width="22" bestFit="1" customWidth="1"/>
    <col min="9" max="9" width="21.140625" bestFit="1" customWidth="1"/>
  </cols>
  <sheetData>
    <row r="1" spans="1:8" ht="50.25" customHeight="1" x14ac:dyDescent="0.25">
      <c r="A1" s="47"/>
      <c r="B1" s="101" t="s">
        <v>172</v>
      </c>
      <c r="C1" s="53" t="s">
        <v>0</v>
      </c>
      <c r="D1" s="53" t="s">
        <v>1</v>
      </c>
      <c r="E1" s="53" t="s">
        <v>2</v>
      </c>
      <c r="F1" s="62" t="s">
        <v>3</v>
      </c>
      <c r="G1" s="62" t="s">
        <v>4</v>
      </c>
    </row>
    <row r="2" spans="1:8" ht="33.75" customHeight="1" x14ac:dyDescent="0.25">
      <c r="A2" s="47"/>
      <c r="B2" s="101"/>
      <c r="C2" s="53" t="s">
        <v>173</v>
      </c>
      <c r="D2" s="62" t="s">
        <v>174</v>
      </c>
      <c r="E2" s="62" t="s">
        <v>175</v>
      </c>
      <c r="F2" s="62" t="s">
        <v>176</v>
      </c>
      <c r="G2" s="62" t="s">
        <v>177</v>
      </c>
    </row>
    <row r="3" spans="1:8" ht="16.5" x14ac:dyDescent="0.25">
      <c r="B3" s="29" t="s">
        <v>26</v>
      </c>
      <c r="C3" s="32"/>
      <c r="D3" s="30"/>
      <c r="E3" s="30"/>
      <c r="F3" s="30"/>
      <c r="G3" s="30"/>
    </row>
    <row r="4" spans="1:8" ht="16.5" x14ac:dyDescent="0.25">
      <c r="B4" s="7" t="s">
        <v>5</v>
      </c>
      <c r="C4" s="4" t="s">
        <v>178</v>
      </c>
      <c r="D4" s="66" t="s">
        <v>187</v>
      </c>
      <c r="E4" s="4" t="s">
        <v>196</v>
      </c>
      <c r="F4" s="4" t="s">
        <v>205</v>
      </c>
      <c r="G4" s="66" t="s">
        <v>212</v>
      </c>
    </row>
    <row r="5" spans="1:8" ht="16.5" x14ac:dyDescent="0.25">
      <c r="B5" s="7" t="s">
        <v>6</v>
      </c>
      <c r="C5" s="4">
        <v>20</v>
      </c>
      <c r="D5" s="4">
        <v>130</v>
      </c>
      <c r="E5" s="4">
        <v>1</v>
      </c>
      <c r="F5" s="4">
        <v>5</v>
      </c>
      <c r="G5" s="4">
        <v>3</v>
      </c>
    </row>
    <row r="6" spans="1:8" ht="126.75" customHeight="1" x14ac:dyDescent="0.25">
      <c r="B6" s="7" t="s">
        <v>7</v>
      </c>
      <c r="C6" s="4" t="s">
        <v>179</v>
      </c>
      <c r="D6" s="4" t="s">
        <v>188</v>
      </c>
      <c r="E6" s="4" t="s">
        <v>198</v>
      </c>
      <c r="F6" s="67" t="s">
        <v>206</v>
      </c>
      <c r="G6" s="4" t="s">
        <v>211</v>
      </c>
    </row>
    <row r="7" spans="1:8" ht="30" x14ac:dyDescent="0.25">
      <c r="B7" s="7" t="s">
        <v>8</v>
      </c>
      <c r="C7" s="4" t="s">
        <v>180</v>
      </c>
      <c r="D7" s="67" t="s">
        <v>186</v>
      </c>
      <c r="E7" s="77" t="s">
        <v>197</v>
      </c>
      <c r="F7" s="72" t="s">
        <v>204</v>
      </c>
      <c r="G7" s="77" t="s">
        <v>213</v>
      </c>
    </row>
    <row r="8" spans="1:8" ht="16.5" x14ac:dyDescent="0.25">
      <c r="B8" s="7" t="s">
        <v>9</v>
      </c>
      <c r="C8" s="8">
        <f>C9/781242</f>
        <v>288.57255498296303</v>
      </c>
      <c r="D8" s="8">
        <v>999.95</v>
      </c>
      <c r="E8" s="73">
        <v>3461.53</v>
      </c>
      <c r="F8" s="83"/>
      <c r="G8" s="8">
        <v>110.28</v>
      </c>
    </row>
    <row r="9" spans="1:8" ht="18" x14ac:dyDescent="0.25">
      <c r="B9" s="7" t="s">
        <v>10</v>
      </c>
      <c r="C9" s="75">
        <v>225445000</v>
      </c>
      <c r="D9" s="6">
        <v>1953891619</v>
      </c>
      <c r="E9" s="74">
        <v>4015374800</v>
      </c>
      <c r="F9" s="82">
        <v>117156837</v>
      </c>
      <c r="G9" s="83">
        <v>100197493</v>
      </c>
      <c r="H9" s="88"/>
    </row>
    <row r="10" spans="1:8" ht="16.5" x14ac:dyDescent="0.25">
      <c r="B10" s="7" t="s">
        <v>11</v>
      </c>
      <c r="C10" s="8">
        <v>45</v>
      </c>
      <c r="D10" s="8">
        <v>45</v>
      </c>
      <c r="E10" s="8">
        <v>45</v>
      </c>
      <c r="F10" s="8">
        <v>45</v>
      </c>
      <c r="G10" s="8">
        <v>45</v>
      </c>
    </row>
    <row r="11" spans="1:8" ht="16.5" x14ac:dyDescent="0.25">
      <c r="B11" s="7" t="s">
        <v>12</v>
      </c>
      <c r="C11" s="6">
        <v>58000000</v>
      </c>
      <c r="D11" s="70">
        <v>58000000</v>
      </c>
      <c r="E11" s="70">
        <v>58000000</v>
      </c>
      <c r="F11" s="6">
        <v>58000000</v>
      </c>
      <c r="G11" s="6">
        <v>58000000</v>
      </c>
    </row>
    <row r="12" spans="1:8" x14ac:dyDescent="0.25">
      <c r="B12" s="100" t="s">
        <v>13</v>
      </c>
      <c r="C12" s="92">
        <v>55101500</v>
      </c>
      <c r="D12" s="78">
        <v>14111500</v>
      </c>
      <c r="E12" s="71"/>
      <c r="F12" s="96">
        <v>55101500</v>
      </c>
      <c r="G12" s="94" t="s">
        <v>219</v>
      </c>
    </row>
    <row r="13" spans="1:8" x14ac:dyDescent="0.25">
      <c r="B13" s="100"/>
      <c r="C13" s="68">
        <v>14111500</v>
      </c>
      <c r="D13" s="93">
        <v>55101500</v>
      </c>
      <c r="E13" s="91">
        <v>55101500</v>
      </c>
      <c r="F13" s="71">
        <v>60102300</v>
      </c>
      <c r="G13" s="95" t="s">
        <v>219</v>
      </c>
    </row>
    <row r="14" spans="1:8" x14ac:dyDescent="0.25">
      <c r="B14" s="100"/>
      <c r="C14" s="68">
        <v>60101700</v>
      </c>
      <c r="D14" s="78">
        <v>60101700</v>
      </c>
      <c r="E14" s="71">
        <v>60101700</v>
      </c>
      <c r="F14" s="71">
        <v>60102300</v>
      </c>
      <c r="G14" s="95" t="s">
        <v>219</v>
      </c>
    </row>
    <row r="15" spans="1:8" ht="16.5" x14ac:dyDescent="0.25">
      <c r="B15" s="100"/>
      <c r="C15" s="4"/>
      <c r="D15" s="79"/>
      <c r="E15" s="71">
        <v>60101900</v>
      </c>
      <c r="F15" s="71"/>
      <c r="G15" s="4"/>
    </row>
    <row r="16" spans="1:8" ht="16.5" x14ac:dyDescent="0.25">
      <c r="B16" s="100"/>
      <c r="C16" s="4"/>
      <c r="D16" s="60"/>
      <c r="E16" s="71"/>
      <c r="F16" s="69"/>
      <c r="G16" s="4"/>
    </row>
    <row r="17" spans="1:7" ht="82.5" customHeight="1" x14ac:dyDescent="0.25">
      <c r="A17" s="47"/>
      <c r="B17" s="54" t="s">
        <v>14</v>
      </c>
      <c r="C17" s="65" t="s">
        <v>189</v>
      </c>
      <c r="D17" s="65" t="s">
        <v>194</v>
      </c>
      <c r="E17" s="65" t="s">
        <v>190</v>
      </c>
      <c r="F17" s="65" t="s">
        <v>189</v>
      </c>
      <c r="G17" s="89" t="s">
        <v>221</v>
      </c>
    </row>
    <row r="18" spans="1:7" ht="16.5" x14ac:dyDescent="0.25">
      <c r="B18" s="29" t="s">
        <v>27</v>
      </c>
      <c r="C18" s="30"/>
      <c r="D18" s="30"/>
      <c r="E18" s="30"/>
      <c r="F18" s="30"/>
      <c r="G18" s="30"/>
    </row>
    <row r="19" spans="1:7" ht="16.5" x14ac:dyDescent="0.25">
      <c r="B19" s="7" t="s">
        <v>5</v>
      </c>
      <c r="C19" s="72" t="s">
        <v>181</v>
      </c>
      <c r="D19" s="66" t="s">
        <v>191</v>
      </c>
      <c r="E19" s="66" t="s">
        <v>199</v>
      </c>
      <c r="F19" s="66" t="s">
        <v>209</v>
      </c>
      <c r="G19" s="66" t="s">
        <v>216</v>
      </c>
    </row>
    <row r="20" spans="1:7" ht="16.5" x14ac:dyDescent="0.25">
      <c r="B20" s="7" t="s">
        <v>6</v>
      </c>
      <c r="C20" s="64">
        <v>21</v>
      </c>
      <c r="D20" s="60">
        <v>216</v>
      </c>
      <c r="E20" s="4">
        <v>12</v>
      </c>
      <c r="F20" s="4">
        <v>13</v>
      </c>
      <c r="G20" s="4">
        <v>60</v>
      </c>
    </row>
    <row r="21" spans="1:7" ht="95.25" customHeight="1" x14ac:dyDescent="0.25">
      <c r="B21" s="7" t="s">
        <v>7</v>
      </c>
      <c r="C21" s="4" t="s">
        <v>182</v>
      </c>
      <c r="D21" s="67" t="s">
        <v>192</v>
      </c>
      <c r="E21" s="61" t="s">
        <v>201</v>
      </c>
      <c r="F21" s="77" t="s">
        <v>208</v>
      </c>
      <c r="G21" s="84" t="s">
        <v>215</v>
      </c>
    </row>
    <row r="22" spans="1:7" ht="33" x14ac:dyDescent="0.25">
      <c r="B22" s="7" t="s">
        <v>8</v>
      </c>
      <c r="C22" s="4" t="s">
        <v>183</v>
      </c>
      <c r="D22" s="4" t="s">
        <v>193</v>
      </c>
      <c r="E22" s="4" t="s">
        <v>200</v>
      </c>
      <c r="F22" s="86" t="s">
        <v>207</v>
      </c>
      <c r="G22" s="41" t="s">
        <v>214</v>
      </c>
    </row>
    <row r="23" spans="1:7" ht="16.5" x14ac:dyDescent="0.25">
      <c r="B23" s="7" t="s">
        <v>9</v>
      </c>
      <c r="C23" s="73">
        <v>83</v>
      </c>
      <c r="D23" s="64">
        <v>312.13</v>
      </c>
      <c r="E23" s="73">
        <v>550.34</v>
      </c>
      <c r="F23" s="85">
        <v>1003.09</v>
      </c>
      <c r="G23" s="8"/>
    </row>
    <row r="24" spans="1:7" ht="16.5" x14ac:dyDescent="0.25">
      <c r="B24" s="7" t="s">
        <v>10</v>
      </c>
      <c r="C24" s="35">
        <v>68445200</v>
      </c>
      <c r="D24" s="74">
        <v>327693300</v>
      </c>
      <c r="E24" s="35">
        <v>500000000</v>
      </c>
      <c r="F24" s="82">
        <v>691585416</v>
      </c>
      <c r="G24" s="83">
        <v>381738433</v>
      </c>
    </row>
    <row r="25" spans="1:7" ht="16.5" x14ac:dyDescent="0.25">
      <c r="B25" s="7" t="s">
        <v>11</v>
      </c>
      <c r="C25" s="8">
        <v>45</v>
      </c>
      <c r="D25" s="8">
        <v>45</v>
      </c>
      <c r="E25" s="73">
        <v>45</v>
      </c>
      <c r="F25" s="8">
        <v>45</v>
      </c>
      <c r="G25" s="8">
        <v>45</v>
      </c>
    </row>
    <row r="26" spans="1:7" ht="16.5" x14ac:dyDescent="0.25">
      <c r="B26" s="7" t="s">
        <v>12</v>
      </c>
      <c r="C26" s="6">
        <v>58000000</v>
      </c>
      <c r="D26" s="6">
        <v>58000000</v>
      </c>
      <c r="E26" s="6">
        <v>58000000</v>
      </c>
      <c r="F26" s="6">
        <v>58000000</v>
      </c>
      <c r="G26" s="6">
        <v>58000000</v>
      </c>
    </row>
    <row r="27" spans="1:7" x14ac:dyDescent="0.25">
      <c r="B27" s="98" t="s">
        <v>13</v>
      </c>
      <c r="C27" s="64">
        <v>14111500</v>
      </c>
      <c r="D27" s="71">
        <v>14111500</v>
      </c>
      <c r="E27" s="71">
        <v>14111500</v>
      </c>
      <c r="F27" s="71">
        <v>14111500</v>
      </c>
      <c r="G27" s="71">
        <v>14111500</v>
      </c>
    </row>
    <row r="28" spans="1:7" x14ac:dyDescent="0.25">
      <c r="B28" s="99"/>
      <c r="C28" s="90">
        <v>55101500</v>
      </c>
      <c r="D28" s="91">
        <v>55101500</v>
      </c>
      <c r="E28" s="91">
        <v>55101500</v>
      </c>
      <c r="F28" s="91">
        <v>55101500</v>
      </c>
      <c r="G28" s="91">
        <v>55101500</v>
      </c>
    </row>
    <row r="29" spans="1:7" x14ac:dyDescent="0.25">
      <c r="B29" s="99"/>
      <c r="C29" s="64">
        <v>60101700</v>
      </c>
      <c r="D29" s="71">
        <v>60102300</v>
      </c>
      <c r="E29" s="71">
        <v>60102300</v>
      </c>
      <c r="F29" s="71">
        <v>60102300</v>
      </c>
      <c r="G29" s="71">
        <v>60102300</v>
      </c>
    </row>
    <row r="30" spans="1:7" ht="16.5" x14ac:dyDescent="0.25">
      <c r="B30" s="99"/>
      <c r="C30" s="4"/>
      <c r="D30" s="4"/>
      <c r="E30" s="71"/>
      <c r="F30" s="4"/>
      <c r="G30" s="4"/>
    </row>
    <row r="31" spans="1:7" ht="16.5" x14ac:dyDescent="0.25">
      <c r="B31" s="99"/>
      <c r="C31" s="4"/>
      <c r="D31" s="4"/>
      <c r="F31" s="4"/>
      <c r="G31" s="4"/>
    </row>
    <row r="32" spans="1:7" ht="71.25" customHeight="1" x14ac:dyDescent="0.25">
      <c r="B32" s="27" t="s">
        <v>14</v>
      </c>
      <c r="C32" s="65" t="s">
        <v>190</v>
      </c>
      <c r="D32" s="65" t="s">
        <v>194</v>
      </c>
      <c r="E32" s="65" t="s">
        <v>190</v>
      </c>
      <c r="F32" s="65" t="s">
        <v>189</v>
      </c>
      <c r="G32" s="89" t="s">
        <v>222</v>
      </c>
    </row>
    <row r="33" spans="2:7" s="43" customFormat="1" ht="60" customHeight="1" x14ac:dyDescent="0.4">
      <c r="B33" s="44" t="s">
        <v>184</v>
      </c>
      <c r="C33" s="55" t="s">
        <v>40</v>
      </c>
      <c r="D33" s="55" t="s">
        <v>40</v>
      </c>
      <c r="E33" s="55" t="s">
        <v>40</v>
      </c>
      <c r="F33" s="55" t="s">
        <v>40</v>
      </c>
      <c r="G33" s="55" t="s">
        <v>168</v>
      </c>
    </row>
    <row r="34" spans="2:7" ht="30.6" customHeight="1" x14ac:dyDescent="0.25">
      <c r="B34" s="23"/>
      <c r="C34" s="24"/>
      <c r="D34" s="25"/>
      <c r="E34" s="25"/>
      <c r="F34" s="25"/>
      <c r="G34" s="25"/>
    </row>
    <row r="35" spans="2:7" ht="31.9" customHeight="1" x14ac:dyDescent="0.25">
      <c r="B35" s="7" t="s">
        <v>170</v>
      </c>
      <c r="C35" s="9">
        <f>+C23+C8</f>
        <v>371.57255498296303</v>
      </c>
      <c r="D35" s="9">
        <f t="shared" ref="D35:E35" si="0">+D23+D8</f>
        <v>1312.08</v>
      </c>
      <c r="E35" s="9">
        <f t="shared" si="0"/>
        <v>4011.8700000000003</v>
      </c>
      <c r="F35" s="9">
        <f t="shared" ref="F35" si="1">+F23+F8</f>
        <v>1003.09</v>
      </c>
      <c r="G35" s="9">
        <f t="shared" ref="G35" si="2">+G23+G8</f>
        <v>110.28</v>
      </c>
    </row>
    <row r="36" spans="2:7" ht="31.9" customHeight="1" x14ac:dyDescent="0.25">
      <c r="B36" s="7" t="s">
        <v>11</v>
      </c>
      <c r="C36" s="9">
        <f>+C10+C25</f>
        <v>90</v>
      </c>
      <c r="D36" s="9">
        <f t="shared" ref="D36:E36" si="3">+D10</f>
        <v>45</v>
      </c>
      <c r="E36" s="9">
        <f t="shared" si="3"/>
        <v>45</v>
      </c>
      <c r="F36" s="9">
        <f t="shared" ref="F36" si="4">+F10</f>
        <v>45</v>
      </c>
      <c r="G36" s="9">
        <f t="shared" ref="G36" si="5">+G10</f>
        <v>45</v>
      </c>
    </row>
    <row r="37" spans="2:7" ht="20.45" customHeight="1" x14ac:dyDescent="0.25">
      <c r="B37" s="23"/>
      <c r="C37" s="24"/>
      <c r="D37" s="25"/>
      <c r="E37" s="25"/>
      <c r="F37" s="25"/>
      <c r="G37" s="25"/>
    </row>
    <row r="38" spans="2:7" ht="15.75" thickBot="1" x14ac:dyDescent="0.3">
      <c r="B38" s="2"/>
      <c r="C38" s="2"/>
      <c r="D38" s="2"/>
      <c r="E38" s="2"/>
      <c r="F38" s="2"/>
      <c r="G38" s="2"/>
    </row>
    <row r="39" spans="2:7" s="43" customFormat="1" ht="52.5" customHeight="1" thickBot="1" x14ac:dyDescent="0.45">
      <c r="B39" s="56" t="s">
        <v>224</v>
      </c>
      <c r="C39" s="55" t="s">
        <v>40</v>
      </c>
      <c r="D39" s="55" t="s">
        <v>40</v>
      </c>
      <c r="E39" s="55" t="s">
        <v>40</v>
      </c>
      <c r="F39" s="55" t="s">
        <v>40</v>
      </c>
      <c r="G39" s="55" t="s">
        <v>40</v>
      </c>
    </row>
    <row r="42" spans="2:7" x14ac:dyDescent="0.25">
      <c r="B42" t="s">
        <v>171</v>
      </c>
    </row>
    <row r="48" spans="2:7" hidden="1" x14ac:dyDescent="0.25"/>
    <row r="49" spans="2:9" hidden="1" x14ac:dyDescent="0.25">
      <c r="B49" t="s">
        <v>40</v>
      </c>
    </row>
    <row r="50" spans="2:9" hidden="1" x14ac:dyDescent="0.25">
      <c r="B50" t="s">
        <v>168</v>
      </c>
    </row>
    <row r="51" spans="2:9" hidden="1" x14ac:dyDescent="0.25">
      <c r="B51" t="s">
        <v>167</v>
      </c>
    </row>
    <row r="52" spans="2:9" hidden="1" x14ac:dyDescent="0.25"/>
    <row r="53" spans="2:9" hidden="1" x14ac:dyDescent="0.25">
      <c r="B53" t="s">
        <v>159</v>
      </c>
    </row>
    <row r="54" spans="2:9" hidden="1" x14ac:dyDescent="0.25"/>
    <row r="56" spans="2:9" x14ac:dyDescent="0.25">
      <c r="H56" s="63"/>
    </row>
    <row r="57" spans="2:9" x14ac:dyDescent="0.25">
      <c r="H57" s="63"/>
      <c r="I57" s="87"/>
    </row>
  </sheetData>
  <sheetProtection formatCells="0" formatColumns="0" formatRows="0" insertColumns="0" insertRows="0" insertHyperlinks="0" deleteColumns="0" deleteRows="0" sort="0" autoFilter="0" pivotTables="0"/>
  <mergeCells count="3">
    <mergeCell ref="B1:B2"/>
    <mergeCell ref="B12:B16"/>
    <mergeCell ref="B27:B31"/>
  </mergeCells>
  <phoneticPr fontId="13" type="noConversion"/>
  <conditionalFormatting sqref="C33:E33">
    <cfRule type="containsText" dxfId="34" priority="26" operator="containsText" text="NO CUMPLE">
      <formula>NOT(ISERROR(SEARCH("NO CUMPLE",C33)))</formula>
    </cfRule>
    <cfRule type="containsText" dxfId="33" priority="31" operator="containsText" text="RECHAZADO">
      <formula>NOT(ISERROR(SEARCH("RECHAZADO",C33)))</formula>
    </cfRule>
    <cfRule type="containsText" dxfId="32" priority="32" operator="containsText" text="HABILITADO">
      <formula>NOT(ISERROR(SEARCH("HABILITADO",C33)))</formula>
    </cfRule>
    <cfRule type="containsText" dxfId="31" priority="33" operator="containsText" text="NO CUMPLE">
      <formula>NOT(ISERROR(SEARCH("NO CUMPLE",C33)))</formula>
    </cfRule>
  </conditionalFormatting>
  <conditionalFormatting sqref="C39:E39">
    <cfRule type="containsText" dxfId="30" priority="21" operator="containsText" text="NO CUMPLE">
      <formula>NOT(ISERROR(SEARCH("NO CUMPLE",C39)))</formula>
    </cfRule>
    <cfRule type="containsText" dxfId="29" priority="22" operator="containsText" text="RECHAZADO">
      <formula>NOT(ISERROR(SEARCH("RECHAZADO",C39)))</formula>
    </cfRule>
    <cfRule type="containsText" dxfId="28" priority="23" operator="containsText" text="HABILITADO">
      <formula>NOT(ISERROR(SEARCH("HABILITADO",C39)))</formula>
    </cfRule>
    <cfRule type="containsText" dxfId="27" priority="24" operator="containsText" text="NO CUMPLE">
      <formula>NOT(ISERROR(SEARCH("NO CUMPLE",C39)))</formula>
    </cfRule>
  </conditionalFormatting>
  <conditionalFormatting sqref="F33">
    <cfRule type="containsText" dxfId="26" priority="16" operator="containsText" text="NO CUMPLE">
      <formula>NOT(ISERROR(SEARCH("NO CUMPLE",F33)))</formula>
    </cfRule>
    <cfRule type="containsText" dxfId="25" priority="17" operator="containsText" text="RECHAZADO">
      <formula>NOT(ISERROR(SEARCH("RECHAZADO",F33)))</formula>
    </cfRule>
    <cfRule type="containsText" dxfId="24" priority="18" operator="containsText" text="HABILITADO">
      <formula>NOT(ISERROR(SEARCH("HABILITADO",F33)))</formula>
    </cfRule>
    <cfRule type="containsText" dxfId="23" priority="19" operator="containsText" text="NO CUMPLE">
      <formula>NOT(ISERROR(SEARCH("NO CUMPLE",F33)))</formula>
    </cfRule>
  </conditionalFormatting>
  <conditionalFormatting sqref="F39">
    <cfRule type="containsText" dxfId="22" priority="11" operator="containsText" text="NO CUMPLE">
      <formula>NOT(ISERROR(SEARCH("NO CUMPLE",F39)))</formula>
    </cfRule>
    <cfRule type="containsText" dxfId="21" priority="12" operator="containsText" text="RECHAZADO">
      <formula>NOT(ISERROR(SEARCH("RECHAZADO",F39)))</formula>
    </cfRule>
    <cfRule type="containsText" dxfId="20" priority="13" operator="containsText" text="HABILITADO">
      <formula>NOT(ISERROR(SEARCH("HABILITADO",F39)))</formula>
    </cfRule>
    <cfRule type="containsText" dxfId="19" priority="14" operator="containsText" text="NO CUMPLE">
      <formula>NOT(ISERROR(SEARCH("NO CUMPLE",F39)))</formula>
    </cfRule>
  </conditionalFormatting>
  <conditionalFormatting sqref="G33">
    <cfRule type="containsText" dxfId="18" priority="6" operator="containsText" text="NO CUMPLE">
      <formula>NOT(ISERROR(SEARCH("NO CUMPLE",G33)))</formula>
    </cfRule>
    <cfRule type="containsText" dxfId="17" priority="7" operator="containsText" text="RECHAZADO">
      <formula>NOT(ISERROR(SEARCH("RECHAZADO",G33)))</formula>
    </cfRule>
    <cfRule type="containsText" dxfId="16" priority="8" operator="containsText" text="HABILITADO">
      <formula>NOT(ISERROR(SEARCH("HABILITADO",G33)))</formula>
    </cfRule>
    <cfRule type="containsText" dxfId="15" priority="9" operator="containsText" text="NO CUMPLE">
      <formula>NOT(ISERROR(SEARCH("NO CUMPLE",G33)))</formula>
    </cfRule>
  </conditionalFormatting>
  <conditionalFormatting sqref="G39">
    <cfRule type="containsText" dxfId="14" priority="1" operator="containsText" text="NO CUMPLE">
      <formula>NOT(ISERROR(SEARCH("NO CUMPLE",G39)))</formula>
    </cfRule>
    <cfRule type="containsText" dxfId="13" priority="2" operator="containsText" text="RECHAZADO">
      <formula>NOT(ISERROR(SEARCH("RECHAZADO",G39)))</formula>
    </cfRule>
    <cfRule type="containsText" dxfId="12" priority="3" operator="containsText" text="HABILITADO">
      <formula>NOT(ISERROR(SEARCH("HABILITADO",G39)))</formula>
    </cfRule>
    <cfRule type="containsText" dxfId="11" priority="4" operator="containsText" text="NO CUMPLE">
      <formula>NOT(ISERROR(SEARCH("NO CUMPLE",G39)))</formula>
    </cfRule>
  </conditionalFormatting>
  <dataValidations count="1">
    <dataValidation type="list" allowBlank="1" showInputMessage="1" showErrorMessage="1" sqref="C39:G39 B49:B53 C33:G33" xr:uid="{00000000-0002-0000-0100-000000000000}">
      <formula1>$B$49:$B$53</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34" operator="containsText" id="{D8838056-7C66-4660-9FF2-548811A3CD17}">
            <xm:f>NOT(ISERROR(SEARCH($B$49,C33)))</xm:f>
            <xm:f>$B$49</xm:f>
            <x14:dxf>
              <fill>
                <patternFill>
                  <bgColor rgb="FF00B050"/>
                </patternFill>
              </fill>
            </x14:dxf>
          </x14:cfRule>
          <xm:sqref>C33:E33</xm:sqref>
        </x14:conditionalFormatting>
        <x14:conditionalFormatting xmlns:xm="http://schemas.microsoft.com/office/excel/2006/main">
          <x14:cfRule type="containsText" priority="25" operator="containsText" id="{FCA8ED01-B2B5-4429-A2C1-15A30BAE723D}">
            <xm:f>NOT(ISERROR(SEARCH($B$49,C39)))</xm:f>
            <xm:f>$B$49</xm:f>
            <x14:dxf>
              <fill>
                <patternFill>
                  <bgColor rgb="FF00B050"/>
                </patternFill>
              </fill>
            </x14:dxf>
          </x14:cfRule>
          <xm:sqref>C39:E39</xm:sqref>
        </x14:conditionalFormatting>
        <x14:conditionalFormatting xmlns:xm="http://schemas.microsoft.com/office/excel/2006/main">
          <x14:cfRule type="containsText" priority="20" operator="containsText" id="{3E8301AB-085A-4E9F-9536-D4F8DD278C1B}">
            <xm:f>NOT(ISERROR(SEARCH($B$49,F33)))</xm:f>
            <xm:f>$B$49</xm:f>
            <x14:dxf>
              <fill>
                <patternFill>
                  <bgColor rgb="FF00B050"/>
                </patternFill>
              </fill>
            </x14:dxf>
          </x14:cfRule>
          <xm:sqref>F33</xm:sqref>
        </x14:conditionalFormatting>
        <x14:conditionalFormatting xmlns:xm="http://schemas.microsoft.com/office/excel/2006/main">
          <x14:cfRule type="containsText" priority="15" operator="containsText" id="{6C584344-6AE6-4629-8C78-C26AA5DD325E}">
            <xm:f>NOT(ISERROR(SEARCH($B$49,F39)))</xm:f>
            <xm:f>$B$49</xm:f>
            <x14:dxf>
              <fill>
                <patternFill>
                  <bgColor rgb="FF00B050"/>
                </patternFill>
              </fill>
            </x14:dxf>
          </x14:cfRule>
          <xm:sqref>F39</xm:sqref>
        </x14:conditionalFormatting>
        <x14:conditionalFormatting xmlns:xm="http://schemas.microsoft.com/office/excel/2006/main">
          <x14:cfRule type="containsText" priority="10" operator="containsText" id="{9ACEBB3C-0D41-43A6-A76F-F0ED299D13CC}">
            <xm:f>NOT(ISERROR(SEARCH($B$49,G33)))</xm:f>
            <xm:f>$B$49</xm:f>
            <x14:dxf>
              <fill>
                <patternFill>
                  <bgColor rgb="FF00B050"/>
                </patternFill>
              </fill>
            </x14:dxf>
          </x14:cfRule>
          <xm:sqref>G33</xm:sqref>
        </x14:conditionalFormatting>
        <x14:conditionalFormatting xmlns:xm="http://schemas.microsoft.com/office/excel/2006/main">
          <x14:cfRule type="containsText" priority="5" operator="containsText" id="{B7B12FDF-2E0A-4FA2-B076-5E50B6A8F986}">
            <xm:f>NOT(ISERROR(SEARCH($B$49,G39)))</xm:f>
            <xm:f>$B$49</xm:f>
            <x14:dxf>
              <fill>
                <patternFill>
                  <bgColor rgb="FF00B050"/>
                </patternFill>
              </fill>
            </x14:dxf>
          </x14:cfRule>
          <xm:sqref>G39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I16"/>
  <sheetViews>
    <sheetView zoomScale="70" zoomScaleNormal="70" workbookViewId="0">
      <selection activeCell="G6" sqref="G6"/>
    </sheetView>
  </sheetViews>
  <sheetFormatPr baseColWidth="10" defaultColWidth="11.42578125" defaultRowHeight="15" x14ac:dyDescent="0.25"/>
  <cols>
    <col min="3" max="4" width="34.140625" style="13" customWidth="1"/>
    <col min="5" max="5" width="55.7109375" customWidth="1"/>
  </cols>
  <sheetData>
    <row r="1" spans="2:9" ht="36" customHeight="1" thickBot="1" x14ac:dyDescent="0.3">
      <c r="B1" s="108" t="s">
        <v>42</v>
      </c>
      <c r="C1" s="109"/>
      <c r="D1" s="109"/>
      <c r="E1" s="110"/>
      <c r="F1" s="12"/>
      <c r="G1" s="12"/>
      <c r="H1" s="12"/>
      <c r="I1" s="12"/>
    </row>
    <row r="2" spans="2:9" ht="15.75" thickBot="1" x14ac:dyDescent="0.3"/>
    <row r="3" spans="2:9" ht="16.5" thickBot="1" x14ac:dyDescent="0.3">
      <c r="B3" s="14" t="s">
        <v>15</v>
      </c>
      <c r="C3" s="15" t="s">
        <v>16</v>
      </c>
      <c r="D3" s="15" t="s">
        <v>17</v>
      </c>
      <c r="E3" s="15" t="s">
        <v>14</v>
      </c>
    </row>
    <row r="4" spans="2:9" ht="27" customHeight="1" thickBot="1" x14ac:dyDescent="0.3">
      <c r="B4" s="102">
        <v>1</v>
      </c>
      <c r="C4" s="59" t="s">
        <v>0</v>
      </c>
      <c r="D4" s="104" t="s">
        <v>40</v>
      </c>
      <c r="E4" s="106" t="s">
        <v>18</v>
      </c>
    </row>
    <row r="5" spans="2:9" ht="27" customHeight="1" thickBot="1" x14ac:dyDescent="0.3">
      <c r="B5" s="103"/>
      <c r="C5" s="16" t="str">
        <f>+'EXPERIENCIA GENERAL'!C2</f>
        <v>5. COMPAÑIA MAYFER SB SAS</v>
      </c>
      <c r="D5" s="105"/>
      <c r="E5" s="107"/>
    </row>
    <row r="6" spans="2:9" ht="36" customHeight="1" thickBot="1" x14ac:dyDescent="0.3">
      <c r="B6" s="102">
        <v>2</v>
      </c>
      <c r="C6" s="16" t="s">
        <v>1</v>
      </c>
      <c r="D6" s="111" t="s">
        <v>195</v>
      </c>
      <c r="E6" s="106" t="s">
        <v>223</v>
      </c>
    </row>
    <row r="7" spans="2:9" ht="36" customHeight="1" thickBot="1" x14ac:dyDescent="0.3">
      <c r="B7" s="103"/>
      <c r="C7" s="16" t="str">
        <f>+'EXPERIENCIA GENERAL'!D2</f>
        <v>6. INGFRACOL S.A.S</v>
      </c>
      <c r="D7" s="112"/>
      <c r="E7" s="107"/>
    </row>
    <row r="8" spans="2:9" ht="36" customHeight="1" thickBot="1" x14ac:dyDescent="0.3">
      <c r="B8" s="102">
        <v>3</v>
      </c>
      <c r="C8" s="16" t="s">
        <v>2</v>
      </c>
      <c r="D8" s="104" t="s">
        <v>40</v>
      </c>
      <c r="E8" s="106" t="s">
        <v>18</v>
      </c>
    </row>
    <row r="9" spans="2:9" ht="36" customHeight="1" thickBot="1" x14ac:dyDescent="0.3">
      <c r="B9" s="103"/>
      <c r="C9" s="16" t="str">
        <f>+'EXPERIENCIA GENERAL'!E2</f>
        <v>8. UT CAPITAL GROUP</v>
      </c>
      <c r="D9" s="105"/>
      <c r="E9" s="107"/>
    </row>
    <row r="10" spans="2:9" ht="36" customHeight="1" thickBot="1" x14ac:dyDescent="0.3">
      <c r="B10" s="102">
        <v>4</v>
      </c>
      <c r="C10" s="16" t="s">
        <v>3</v>
      </c>
      <c r="D10" s="104" t="s">
        <v>40</v>
      </c>
      <c r="E10" s="106" t="s">
        <v>18</v>
      </c>
    </row>
    <row r="11" spans="2:9" ht="36" customHeight="1" thickBot="1" x14ac:dyDescent="0.3">
      <c r="B11" s="103"/>
      <c r="C11" s="16" t="str">
        <f>'EXPERIENCIA GENERAL'!F2</f>
        <v>9. NATURAL DE COLOMBIA S.A.S</v>
      </c>
      <c r="D11" s="105"/>
      <c r="E11" s="107"/>
    </row>
    <row r="12" spans="2:9" ht="36" customHeight="1" thickBot="1" x14ac:dyDescent="0.3">
      <c r="B12" s="102">
        <v>5</v>
      </c>
      <c r="C12" s="16" t="s">
        <v>4</v>
      </c>
      <c r="D12" s="104" t="s">
        <v>40</v>
      </c>
      <c r="E12" s="106" t="s">
        <v>18</v>
      </c>
    </row>
    <row r="13" spans="2:9" ht="36" customHeight="1" thickBot="1" x14ac:dyDescent="0.3">
      <c r="B13" s="103"/>
      <c r="C13" s="16" t="str">
        <f>'EXPERIENCIA GENERAL'!G2</f>
        <v>12. GNSAS</v>
      </c>
      <c r="D13" s="105"/>
      <c r="E13" s="107"/>
    </row>
    <row r="16" spans="2:9" x14ac:dyDescent="0.25">
      <c r="B16" t="s">
        <v>171</v>
      </c>
    </row>
  </sheetData>
  <sheetProtection formatCells="0" formatColumns="0" formatRows="0" insertColumns="0" insertRows="0" insertHyperlinks="0" deleteColumns="0" deleteRows="0" sort="0" autoFilter="0" pivotTables="0"/>
  <mergeCells count="16">
    <mergeCell ref="B8:B9"/>
    <mergeCell ref="D8:D9"/>
    <mergeCell ref="E8:E9"/>
    <mergeCell ref="B1:E1"/>
    <mergeCell ref="B4:B5"/>
    <mergeCell ref="D4:D5"/>
    <mergeCell ref="E4:E5"/>
    <mergeCell ref="B6:B7"/>
    <mergeCell ref="D6:D7"/>
    <mergeCell ref="E6:E7"/>
    <mergeCell ref="B10:B11"/>
    <mergeCell ref="D10:D11"/>
    <mergeCell ref="E10:E11"/>
    <mergeCell ref="B12:B13"/>
    <mergeCell ref="D12:D13"/>
    <mergeCell ref="E12:E1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I17"/>
  <sheetViews>
    <sheetView topLeftCell="A3" zoomScale="85" zoomScaleNormal="85" workbookViewId="0">
      <selection activeCell="H10" sqref="H10"/>
    </sheetView>
  </sheetViews>
  <sheetFormatPr baseColWidth="10" defaultColWidth="11.42578125" defaultRowHeight="15" x14ac:dyDescent="0.25"/>
  <cols>
    <col min="3" max="4" width="33.7109375" customWidth="1"/>
    <col min="5" max="5" width="50.7109375" customWidth="1"/>
  </cols>
  <sheetData>
    <row r="1" spans="2:9" ht="15.75" thickBot="1" x14ac:dyDescent="0.3"/>
    <row r="2" spans="2:9" ht="36" customHeight="1" thickBot="1" x14ac:dyDescent="0.3">
      <c r="B2" s="108" t="s">
        <v>19</v>
      </c>
      <c r="C2" s="109"/>
      <c r="D2" s="109"/>
      <c r="E2" s="110"/>
      <c r="F2" s="12"/>
      <c r="G2" s="12"/>
      <c r="H2" s="12"/>
      <c r="I2" s="12"/>
    </row>
    <row r="3" spans="2:9" ht="15.75" thickBot="1" x14ac:dyDescent="0.3"/>
    <row r="4" spans="2:9" ht="16.5" thickBot="1" x14ac:dyDescent="0.3">
      <c r="B4" s="14" t="s">
        <v>15</v>
      </c>
      <c r="C4" s="15" t="s">
        <v>16</v>
      </c>
      <c r="D4" s="15" t="s">
        <v>17</v>
      </c>
      <c r="E4" s="15" t="s">
        <v>14</v>
      </c>
    </row>
    <row r="5" spans="2:9" ht="33.75" customHeight="1" thickBot="1" x14ac:dyDescent="0.3">
      <c r="B5" s="102">
        <v>1</v>
      </c>
      <c r="C5" s="16" t="s">
        <v>0</v>
      </c>
      <c r="D5" s="104" t="s">
        <v>40</v>
      </c>
      <c r="E5" s="106" t="s">
        <v>18</v>
      </c>
    </row>
    <row r="6" spans="2:9" ht="37.5" customHeight="1" thickBot="1" x14ac:dyDescent="0.3">
      <c r="B6" s="103"/>
      <c r="C6" s="16" t="str">
        <f>+'EXPERIENCIA GENERAL'!C2</f>
        <v>5. COMPAÑIA MAYFER SB SAS</v>
      </c>
      <c r="D6" s="105"/>
      <c r="E6" s="107"/>
    </row>
    <row r="7" spans="2:9" ht="28.5" customHeight="1" thickBot="1" x14ac:dyDescent="0.3">
      <c r="B7" s="102">
        <v>2</v>
      </c>
      <c r="C7" s="16" t="s">
        <v>1</v>
      </c>
      <c r="D7" s="104" t="s">
        <v>168</v>
      </c>
      <c r="E7" s="106" t="s">
        <v>18</v>
      </c>
    </row>
    <row r="8" spans="2:9" ht="28.5" customHeight="1" thickBot="1" x14ac:dyDescent="0.3">
      <c r="B8" s="103"/>
      <c r="C8" s="16" t="str">
        <f>+'EXPERIENCIA GENERAL'!D2</f>
        <v>6. INGFRACOL S.A.S</v>
      </c>
      <c r="D8" s="105"/>
      <c r="E8" s="107"/>
    </row>
    <row r="9" spans="2:9" ht="28.5" customHeight="1" thickBot="1" x14ac:dyDescent="0.3">
      <c r="B9" s="102">
        <v>3</v>
      </c>
      <c r="C9" s="16" t="s">
        <v>2</v>
      </c>
      <c r="D9" s="104" t="s">
        <v>168</v>
      </c>
      <c r="E9" s="106" t="s">
        <v>18</v>
      </c>
    </row>
    <row r="10" spans="2:9" ht="31.9" customHeight="1" thickBot="1" x14ac:dyDescent="0.3">
      <c r="B10" s="103"/>
      <c r="C10" s="16" t="str">
        <f>+'EXPERIENCIA GENERAL'!E2</f>
        <v>8. UT CAPITAL GROUP</v>
      </c>
      <c r="D10" s="105"/>
      <c r="E10" s="107"/>
    </row>
    <row r="11" spans="2:9" ht="31.9" customHeight="1" thickBot="1" x14ac:dyDescent="0.3">
      <c r="B11" s="102">
        <v>4</v>
      </c>
      <c r="C11" s="16" t="s">
        <v>3</v>
      </c>
      <c r="D11" s="111" t="s">
        <v>168</v>
      </c>
      <c r="E11" s="106" t="s">
        <v>210</v>
      </c>
    </row>
    <row r="12" spans="2:9" ht="31.9" customHeight="1" thickBot="1" x14ac:dyDescent="0.3">
      <c r="B12" s="103"/>
      <c r="C12" s="16" t="str">
        <f>'EXPERIENCIA GENERAL'!F2</f>
        <v>9. NATURAL DE COLOMBIA S.A.S</v>
      </c>
      <c r="D12" s="112"/>
      <c r="E12" s="107"/>
    </row>
    <row r="13" spans="2:9" ht="34.5" customHeight="1" thickBot="1" x14ac:dyDescent="0.3">
      <c r="B13" s="102">
        <v>5</v>
      </c>
      <c r="C13" s="16" t="s">
        <v>4</v>
      </c>
      <c r="D13" s="104" t="s">
        <v>168</v>
      </c>
      <c r="E13" s="106" t="s">
        <v>18</v>
      </c>
    </row>
    <row r="14" spans="2:9" ht="27" customHeight="1" thickBot="1" x14ac:dyDescent="0.3">
      <c r="B14" s="103"/>
      <c r="C14" s="16" t="str">
        <f>'EXPERIENCIA GENERAL'!G2</f>
        <v>12. GNSAS</v>
      </c>
      <c r="D14" s="105"/>
      <c r="E14" s="107"/>
    </row>
    <row r="17" spans="2:2" x14ac:dyDescent="0.25">
      <c r="B17" t="s">
        <v>171</v>
      </c>
    </row>
  </sheetData>
  <sheetProtection formatCells="0" formatColumns="0" formatRows="0" insertColumns="0" insertRows="0" insertHyperlinks="0" deleteColumns="0" deleteRows="0" sort="0" autoFilter="0" pivotTables="0"/>
  <mergeCells count="16">
    <mergeCell ref="B9:B10"/>
    <mergeCell ref="D9:D10"/>
    <mergeCell ref="E9:E10"/>
    <mergeCell ref="B2:E2"/>
    <mergeCell ref="D7:D8"/>
    <mergeCell ref="B5:B6"/>
    <mergeCell ref="D5:D6"/>
    <mergeCell ref="E5:E6"/>
    <mergeCell ref="B7:B8"/>
    <mergeCell ref="E7:E8"/>
    <mergeCell ref="B11:B12"/>
    <mergeCell ref="D11:D12"/>
    <mergeCell ref="E11:E12"/>
    <mergeCell ref="B13:B14"/>
    <mergeCell ref="D13:D14"/>
    <mergeCell ref="E13:E1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8"/>
  <sheetViews>
    <sheetView showGridLines="0" zoomScale="70" zoomScaleNormal="70" workbookViewId="0">
      <selection activeCell="C10" sqref="C10"/>
    </sheetView>
  </sheetViews>
  <sheetFormatPr baseColWidth="10" defaultColWidth="10.85546875" defaultRowHeight="15" x14ac:dyDescent="0.25"/>
  <cols>
    <col min="1" max="1" width="57.28515625" customWidth="1"/>
    <col min="2" max="2" width="32" customWidth="1"/>
    <col min="3" max="3" width="30.85546875" customWidth="1"/>
    <col min="4" max="4" width="30.28515625" customWidth="1"/>
    <col min="5" max="5" width="30" customWidth="1"/>
    <col min="6" max="6" width="32.7109375" customWidth="1"/>
  </cols>
  <sheetData>
    <row r="1" spans="1:6" ht="16.5" customHeight="1" thickBot="1" x14ac:dyDescent="0.3">
      <c r="A1" s="113" t="s">
        <v>21</v>
      </c>
      <c r="B1" s="114"/>
    </row>
    <row r="2" spans="1:6" s="1" customFormat="1" ht="72" customHeight="1" thickBot="1" x14ac:dyDescent="0.3">
      <c r="A2" s="115"/>
      <c r="B2" s="20" t="s">
        <v>22</v>
      </c>
      <c r="C2" s="19" t="s">
        <v>1</v>
      </c>
      <c r="D2" s="19" t="s">
        <v>2</v>
      </c>
      <c r="E2" s="19" t="s">
        <v>3</v>
      </c>
      <c r="F2" s="19" t="s">
        <v>4</v>
      </c>
    </row>
    <row r="3" spans="1:6" s="1" customFormat="1" ht="33" x14ac:dyDescent="0.25">
      <c r="A3" s="116"/>
      <c r="B3" s="3" t="str">
        <f>+'EXPERIENCIA GENERAL'!C2</f>
        <v>5. COMPAÑIA MAYFER SB SAS</v>
      </c>
      <c r="C3" s="3" t="str">
        <f>+'EXPERIENCIA GENERAL'!D2</f>
        <v>6. INGFRACOL S.A.S</v>
      </c>
      <c r="D3" s="3" t="str">
        <f>+'EXPERIENCIA GENERAL'!E2</f>
        <v>8. UT CAPITAL GROUP</v>
      </c>
      <c r="E3" s="3" t="str">
        <f>+'EXPERIENCIA GENERAL'!F2</f>
        <v>9. NATURAL DE COLOMBIA S.A.S</v>
      </c>
      <c r="F3" s="3" t="str">
        <f>+'EXPERIENCIA GENERAL'!G2</f>
        <v>12. GNSAS</v>
      </c>
    </row>
    <row r="4" spans="1:6" ht="18.75" customHeight="1" x14ac:dyDescent="0.25">
      <c r="A4" s="17" t="s">
        <v>23</v>
      </c>
      <c r="B4" s="21" t="s">
        <v>20</v>
      </c>
      <c r="C4" s="18" t="s">
        <v>20</v>
      </c>
      <c r="D4" s="18" t="s">
        <v>202</v>
      </c>
      <c r="E4" s="18" t="s">
        <v>20</v>
      </c>
      <c r="F4" s="18" t="s">
        <v>20</v>
      </c>
    </row>
    <row r="5" spans="1:6" ht="105.75" customHeight="1" x14ac:dyDescent="0.25">
      <c r="A5" s="76" t="s">
        <v>25</v>
      </c>
      <c r="B5" s="57" t="s">
        <v>24</v>
      </c>
      <c r="C5" s="57" t="s">
        <v>220</v>
      </c>
      <c r="D5" s="57" t="s">
        <v>203</v>
      </c>
      <c r="E5" s="57"/>
      <c r="F5" s="57" t="s">
        <v>220</v>
      </c>
    </row>
    <row r="6" spans="1:6" ht="44.25" customHeight="1" x14ac:dyDescent="0.25">
      <c r="A6" s="41" t="s">
        <v>17</v>
      </c>
      <c r="B6" s="80" t="s">
        <v>185</v>
      </c>
      <c r="C6" s="81" t="s">
        <v>195</v>
      </c>
      <c r="D6" s="81" t="s">
        <v>195</v>
      </c>
      <c r="E6" s="80" t="s">
        <v>185</v>
      </c>
      <c r="F6" s="81" t="s">
        <v>195</v>
      </c>
    </row>
    <row r="8" spans="1:6" x14ac:dyDescent="0.25">
      <c r="A8" t="s">
        <v>171</v>
      </c>
    </row>
  </sheetData>
  <sheetProtection formatCells="0" formatColumns="0" formatRows="0" insertColumns="0" insertRows="0" insertHyperlinks="0" deleteColumns="0" deleteRows="0" sort="0" autoFilter="0" pivotTables="0"/>
  <mergeCells count="2">
    <mergeCell ref="A1:B1"/>
    <mergeCell ref="A2:A3"/>
  </mergeCells>
  <phoneticPr fontId="13"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79998168889431442"/>
  </sheetPr>
  <dimension ref="A1:F95"/>
  <sheetViews>
    <sheetView tabSelected="1" zoomScale="70" zoomScaleNormal="70" workbookViewId="0">
      <selection activeCell="D22" sqref="D22"/>
    </sheetView>
  </sheetViews>
  <sheetFormatPr baseColWidth="10" defaultRowHeight="15" x14ac:dyDescent="0.25"/>
  <cols>
    <col min="2" max="2" width="42" customWidth="1"/>
    <col min="3" max="5" width="30.85546875" customWidth="1"/>
    <col min="6" max="6" width="28.28515625" customWidth="1"/>
  </cols>
  <sheetData>
    <row r="1" spans="1:6" ht="15.75" thickBot="1" x14ac:dyDescent="0.3"/>
    <row r="2" spans="1:6" ht="38.25" customHeight="1" thickBot="1" x14ac:dyDescent="0.4">
      <c r="A2" s="123" t="s">
        <v>225</v>
      </c>
      <c r="B2" s="124"/>
      <c r="C2" s="124"/>
      <c r="D2" s="124"/>
      <c r="E2" s="124"/>
      <c r="F2" s="125"/>
    </row>
    <row r="3" spans="1:6" ht="15.75" thickBot="1" x14ac:dyDescent="0.3"/>
    <row r="4" spans="1:6" ht="44.25" customHeight="1" thickBot="1" x14ac:dyDescent="0.3">
      <c r="A4" s="58" t="s">
        <v>15</v>
      </c>
      <c r="B4" s="42" t="s">
        <v>16</v>
      </c>
      <c r="C4" s="42" t="s">
        <v>41</v>
      </c>
      <c r="D4" s="42" t="s">
        <v>218</v>
      </c>
      <c r="E4" s="42" t="s">
        <v>217</v>
      </c>
      <c r="F4" s="42" t="s">
        <v>169</v>
      </c>
    </row>
    <row r="5" spans="1:6" ht="18.600000000000001" customHeight="1" x14ac:dyDescent="0.25">
      <c r="A5" s="119">
        <v>1</v>
      </c>
      <c r="B5" s="121" t="str">
        <f>'EXPERIENCIA GENERAL'!C2</f>
        <v>5. COMPAÑIA MAYFER SB SAS</v>
      </c>
      <c r="C5" s="117" t="s">
        <v>40</v>
      </c>
      <c r="D5" s="117" t="s">
        <v>40</v>
      </c>
      <c r="E5" s="117" t="s">
        <v>40</v>
      </c>
      <c r="F5" s="117" t="s">
        <v>40</v>
      </c>
    </row>
    <row r="6" spans="1:6" ht="16.899999999999999" customHeight="1" thickBot="1" x14ac:dyDescent="0.3">
      <c r="A6" s="119"/>
      <c r="B6" s="121"/>
      <c r="C6" s="118"/>
      <c r="D6" s="118"/>
      <c r="E6" s="118"/>
      <c r="F6" s="118"/>
    </row>
    <row r="7" spans="1:6" ht="15.75" customHeight="1" x14ac:dyDescent="0.25">
      <c r="A7" s="119">
        <v>2</v>
      </c>
      <c r="B7" s="121" t="str">
        <f>'EXPERIENCIA GENERAL'!D2</f>
        <v>6. INGFRACOL S.A.S</v>
      </c>
      <c r="C7" s="117" t="s">
        <v>40</v>
      </c>
      <c r="D7" s="117" t="s">
        <v>40</v>
      </c>
      <c r="E7" s="117" t="s">
        <v>40</v>
      </c>
      <c r="F7" s="117" t="s">
        <v>168</v>
      </c>
    </row>
    <row r="8" spans="1:6" ht="17.25" customHeight="1" thickBot="1" x14ac:dyDescent="0.3">
      <c r="A8" s="119"/>
      <c r="B8" s="121"/>
      <c r="C8" s="118"/>
      <c r="D8" s="118"/>
      <c r="E8" s="118"/>
      <c r="F8" s="118"/>
    </row>
    <row r="9" spans="1:6" ht="15.75" customHeight="1" x14ac:dyDescent="0.25">
      <c r="A9" s="119">
        <v>3</v>
      </c>
      <c r="B9" s="121" t="str">
        <f>'EXPERIENCIA GENERAL'!E2</f>
        <v>8. UT CAPITAL GROUP</v>
      </c>
      <c r="C9" s="117" t="s">
        <v>40</v>
      </c>
      <c r="D9" s="117" t="s">
        <v>40</v>
      </c>
      <c r="E9" s="117" t="s">
        <v>40</v>
      </c>
      <c r="F9" s="117" t="s">
        <v>168</v>
      </c>
    </row>
    <row r="10" spans="1:6" ht="27" customHeight="1" thickBot="1" x14ac:dyDescent="0.3">
      <c r="A10" s="120"/>
      <c r="B10" s="122"/>
      <c r="C10" s="118"/>
      <c r="D10" s="118"/>
      <c r="E10" s="118"/>
      <c r="F10" s="118"/>
    </row>
    <row r="11" spans="1:6" ht="25.5" customHeight="1" x14ac:dyDescent="0.25">
      <c r="A11" s="119">
        <v>4</v>
      </c>
      <c r="B11" s="121" t="str">
        <f>'EXPERIENCIA GENERAL'!F2</f>
        <v>9. NATURAL DE COLOMBIA S.A.S</v>
      </c>
      <c r="C11" s="117" t="s">
        <v>40</v>
      </c>
      <c r="D11" s="117" t="s">
        <v>40</v>
      </c>
      <c r="E11" s="117" t="s">
        <v>168</v>
      </c>
      <c r="F11" s="117" t="s">
        <v>40</v>
      </c>
    </row>
    <row r="12" spans="1:6" ht="25.5" customHeight="1" thickBot="1" x14ac:dyDescent="0.3">
      <c r="A12" s="120"/>
      <c r="B12" s="122"/>
      <c r="C12" s="118"/>
      <c r="D12" s="118"/>
      <c r="E12" s="118"/>
      <c r="F12" s="118"/>
    </row>
    <row r="13" spans="1:6" ht="25.5" customHeight="1" x14ac:dyDescent="0.25">
      <c r="A13" s="119">
        <v>5</v>
      </c>
      <c r="B13" s="121" t="str">
        <f>'EXPERIENCIA GENERAL'!G2</f>
        <v>12. GNSAS</v>
      </c>
      <c r="C13" s="117" t="s">
        <v>168</v>
      </c>
      <c r="D13" s="117" t="s">
        <v>40</v>
      </c>
      <c r="E13" s="117" t="s">
        <v>40</v>
      </c>
      <c r="F13" s="117" t="s">
        <v>168</v>
      </c>
    </row>
    <row r="14" spans="1:6" ht="25.5" customHeight="1" thickBot="1" x14ac:dyDescent="0.3">
      <c r="A14" s="120"/>
      <c r="B14" s="122"/>
      <c r="C14" s="118"/>
      <c r="D14" s="118"/>
      <c r="E14" s="118"/>
      <c r="F14" s="118"/>
    </row>
    <row r="15" spans="1:6" ht="15" customHeight="1" x14ac:dyDescent="0.25">
      <c r="A15" t="s">
        <v>171</v>
      </c>
    </row>
    <row r="16" spans="1:6" ht="14.45" customHeight="1" x14ac:dyDescent="0.25"/>
    <row r="17" ht="14.45" customHeight="1" x14ac:dyDescent="0.25"/>
    <row r="18" ht="14.45" customHeight="1" x14ac:dyDescent="0.25"/>
    <row r="19" ht="14.45" customHeight="1" x14ac:dyDescent="0.25"/>
    <row r="20" ht="14.45" customHeight="1" x14ac:dyDescent="0.25"/>
    <row r="21" ht="14.45" customHeight="1" x14ac:dyDescent="0.25"/>
    <row r="22" ht="14.45" customHeight="1" x14ac:dyDescent="0.25"/>
    <row r="23" ht="15" customHeight="1" x14ac:dyDescent="0.25"/>
    <row r="24" ht="14.45" customHeight="1" x14ac:dyDescent="0.25"/>
    <row r="25" ht="14.45" customHeight="1" x14ac:dyDescent="0.25"/>
    <row r="26" ht="14.45" customHeight="1" x14ac:dyDescent="0.25"/>
    <row r="27" ht="14.45" customHeight="1" x14ac:dyDescent="0.25"/>
    <row r="28" ht="14.45" customHeight="1" x14ac:dyDescent="0.25"/>
    <row r="29" ht="14.45" customHeight="1" x14ac:dyDescent="0.25"/>
    <row r="30" ht="14.45" customHeight="1" x14ac:dyDescent="0.25"/>
    <row r="31" ht="15" customHeight="1" x14ac:dyDescent="0.25"/>
    <row r="32" ht="14.45" customHeight="1" x14ac:dyDescent="0.25"/>
    <row r="33" ht="14.45" customHeight="1" x14ac:dyDescent="0.25"/>
    <row r="34" ht="14.45" customHeight="1" x14ac:dyDescent="0.25"/>
    <row r="35" ht="14.45" customHeight="1" x14ac:dyDescent="0.25"/>
    <row r="36" ht="14.45" customHeight="1" x14ac:dyDescent="0.25"/>
    <row r="37" ht="14.45" customHeight="1" x14ac:dyDescent="0.25"/>
    <row r="38" ht="14.45" customHeight="1" x14ac:dyDescent="0.25"/>
    <row r="39" ht="15" customHeight="1" x14ac:dyDescent="0.25"/>
    <row r="40" ht="14.45" customHeight="1" x14ac:dyDescent="0.25"/>
    <row r="41" ht="14.45" customHeight="1" x14ac:dyDescent="0.25"/>
    <row r="42" ht="14.45" customHeight="1" x14ac:dyDescent="0.25"/>
    <row r="43" ht="14.45" customHeight="1" x14ac:dyDescent="0.25"/>
    <row r="44" ht="14.45" customHeight="1" x14ac:dyDescent="0.25"/>
    <row r="45" ht="14.45" customHeight="1" x14ac:dyDescent="0.25"/>
    <row r="46" ht="14.45" customHeight="1" x14ac:dyDescent="0.25"/>
    <row r="47" ht="15" customHeight="1" x14ac:dyDescent="0.25"/>
    <row r="48" ht="14.45" customHeight="1" x14ac:dyDescent="0.25"/>
    <row r="49" ht="14.45" customHeight="1" x14ac:dyDescent="0.25"/>
    <row r="50" ht="14.45" customHeight="1" x14ac:dyDescent="0.25"/>
    <row r="51" ht="14.45" customHeight="1" x14ac:dyDescent="0.25"/>
    <row r="52" ht="14.45" customHeight="1" x14ac:dyDescent="0.25"/>
    <row r="53" ht="14.45" customHeight="1" x14ac:dyDescent="0.25"/>
    <row r="54" ht="14.45" customHeight="1" x14ac:dyDescent="0.25"/>
    <row r="55" ht="15" customHeight="1" x14ac:dyDescent="0.25"/>
    <row r="56" ht="14.45" customHeight="1" x14ac:dyDescent="0.25"/>
    <row r="57" ht="14.45" customHeight="1" x14ac:dyDescent="0.25"/>
    <row r="58" ht="14.45" customHeight="1" x14ac:dyDescent="0.25"/>
    <row r="59" ht="14.45" customHeight="1" x14ac:dyDescent="0.25"/>
    <row r="60" ht="14.45" customHeight="1" x14ac:dyDescent="0.25"/>
    <row r="61" ht="14.45" customHeight="1" x14ac:dyDescent="0.25"/>
    <row r="62" ht="14.45" customHeight="1" x14ac:dyDescent="0.25"/>
    <row r="63" ht="15" customHeight="1" x14ac:dyDescent="0.25"/>
    <row r="64" ht="14.45" customHeight="1" x14ac:dyDescent="0.25"/>
    <row r="65" ht="14.45" customHeight="1" x14ac:dyDescent="0.25"/>
    <row r="66" ht="14.45" customHeight="1" x14ac:dyDescent="0.25"/>
    <row r="67" ht="14.45" customHeight="1" x14ac:dyDescent="0.25"/>
    <row r="68" ht="14.45" customHeight="1" x14ac:dyDescent="0.25"/>
    <row r="69" ht="14.45" customHeight="1" x14ac:dyDescent="0.25"/>
    <row r="70" ht="14.45" customHeight="1" x14ac:dyDescent="0.25"/>
    <row r="71" ht="15" customHeight="1" x14ac:dyDescent="0.25"/>
    <row r="72" ht="14.45" customHeight="1" x14ac:dyDescent="0.25"/>
    <row r="73" ht="14.45" customHeight="1" x14ac:dyDescent="0.25"/>
    <row r="74" ht="14.45" customHeight="1" x14ac:dyDescent="0.25"/>
    <row r="75" ht="14.45" customHeight="1" x14ac:dyDescent="0.25"/>
    <row r="76" ht="14.45" customHeight="1" x14ac:dyDescent="0.25"/>
    <row r="77" ht="14.45" customHeight="1" x14ac:dyDescent="0.25"/>
    <row r="78" ht="14.45" customHeight="1" x14ac:dyDescent="0.25"/>
    <row r="79" ht="15" customHeight="1" x14ac:dyDescent="0.25"/>
    <row r="80" ht="14.45" customHeight="1" x14ac:dyDescent="0.25"/>
    <row r="81" ht="14.45" customHeight="1" x14ac:dyDescent="0.25"/>
    <row r="82" ht="14.45" customHeight="1" x14ac:dyDescent="0.25"/>
    <row r="83" ht="14.45" customHeight="1" x14ac:dyDescent="0.25"/>
    <row r="84" ht="14.45" customHeight="1" x14ac:dyDescent="0.25"/>
    <row r="85" ht="14.45" customHeight="1" x14ac:dyDescent="0.25"/>
    <row r="86" ht="14.45" customHeight="1" x14ac:dyDescent="0.25"/>
    <row r="87" ht="15" customHeight="1" x14ac:dyDescent="0.25"/>
    <row r="88" ht="14.45" customHeight="1" x14ac:dyDescent="0.25"/>
    <row r="89" ht="14.45" customHeight="1" x14ac:dyDescent="0.25"/>
    <row r="90" ht="14.45" customHeight="1" x14ac:dyDescent="0.25"/>
    <row r="91" ht="14.45" customHeight="1" x14ac:dyDescent="0.25"/>
    <row r="92" ht="14.45" customHeight="1" x14ac:dyDescent="0.25"/>
    <row r="93" ht="14.45" customHeight="1" x14ac:dyDescent="0.25"/>
    <row r="94" ht="14.45" customHeight="1" x14ac:dyDescent="0.25"/>
    <row r="95" ht="14.45" customHeight="1" x14ac:dyDescent="0.25"/>
  </sheetData>
  <autoFilter ref="C4:C10" xr:uid="{00000000-0009-0000-0000-000007000000}"/>
  <mergeCells count="31">
    <mergeCell ref="A9:A10"/>
    <mergeCell ref="C9:C10"/>
    <mergeCell ref="F9:F10"/>
    <mergeCell ref="B9:B10"/>
    <mergeCell ref="E9:E10"/>
    <mergeCell ref="D9:D10"/>
    <mergeCell ref="A2:F2"/>
    <mergeCell ref="A5:A6"/>
    <mergeCell ref="C5:C6"/>
    <mergeCell ref="F5:F6"/>
    <mergeCell ref="A7:A8"/>
    <mergeCell ref="C7:C8"/>
    <mergeCell ref="F7:F8"/>
    <mergeCell ref="B7:B8"/>
    <mergeCell ref="B5:B6"/>
    <mergeCell ref="E5:E6"/>
    <mergeCell ref="E7:E8"/>
    <mergeCell ref="D5:D6"/>
    <mergeCell ref="D7:D8"/>
    <mergeCell ref="F11:F12"/>
    <mergeCell ref="A13:A14"/>
    <mergeCell ref="B13:B14"/>
    <mergeCell ref="C13:C14"/>
    <mergeCell ref="E13:E14"/>
    <mergeCell ref="F13:F14"/>
    <mergeCell ref="A11:A12"/>
    <mergeCell ref="B11:B12"/>
    <mergeCell ref="C11:C12"/>
    <mergeCell ref="E11:E12"/>
    <mergeCell ref="D11:D12"/>
    <mergeCell ref="D13:D14"/>
  </mergeCells>
  <conditionalFormatting sqref="C5:F5 C7:F7 C9:F9 C11:F11 C13:F13">
    <cfRule type="containsText" dxfId="4" priority="26" operator="containsText" text="NO CUMPLE">
      <formula>NOT(ISERROR(SEARCH("NO CUMPLE",C5)))</formula>
    </cfRule>
    <cfRule type="containsText" dxfId="3" priority="27" operator="containsText" text="RECHAZADO">
      <formula>NOT(ISERROR(SEARCH("RECHAZADO",C5)))</formula>
    </cfRule>
    <cfRule type="containsText" dxfId="2" priority="28" operator="containsText" text="HABILITADO">
      <formula>NOT(ISERROR(SEARCH("HABILITADO",C5)))</formula>
    </cfRule>
    <cfRule type="containsText" dxfId="1" priority="29" operator="containsText" text="NO CUMPLE">
      <formula>NOT(ISERROR(SEARCH("NO CUMPLE",C5)))</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30" operator="containsText" id="{47CBF0C1-9196-4EBE-9229-1AED231C8559}">
            <xm:f>NOT(ISERROR(SEARCH($B$47,C5)))</xm:f>
            <xm:f>$B$47</xm:f>
            <x14:dxf>
              <fill>
                <patternFill>
                  <bgColor rgb="FF00B050"/>
                </patternFill>
              </fill>
            </x14:dxf>
          </x14:cfRule>
          <xm:sqref>C5:F5 C7:F7 C9:F9 C11:F11 C13:F13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0000000}">
          <x14:formula1>
            <xm:f>'EXPERIENCIA GENERAL'!$B$49:$B$53</xm:f>
          </x14:formula1>
          <xm:sqref>C13:F13 C11:F11 C5:F5 C7:F7 C9:F9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VERIFICACION EXPERIENCIA</vt:lpstr>
      <vt:lpstr>EXPERIENCIA GENERAL</vt:lpstr>
      <vt:lpstr>FORMATO EXP. HABILITANTE </vt:lpstr>
      <vt:lpstr>FORMATO ESPEC. TECNICAS</vt:lpstr>
      <vt:lpstr>FORMATO. BUENAS PRAC. AMBIENT</vt:lpstr>
      <vt:lpstr>CONSOLIDADO TÉCNICO-FINAL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Adriano Arteaga Velasquez</dc:creator>
  <cp:keywords/>
  <dc:description/>
  <cp:lastModifiedBy>Deyanira Lorena Inchima Chantre</cp:lastModifiedBy>
  <cp:revision/>
  <dcterms:created xsi:type="dcterms:W3CDTF">2023-09-07T19:18:38Z</dcterms:created>
  <dcterms:modified xsi:type="dcterms:W3CDTF">2024-12-17T17:59:31Z</dcterms:modified>
  <cp:category/>
  <cp:contentStatus/>
</cp:coreProperties>
</file>