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C:\Users\LORENA\Desktop\EVALUACIÓN _PRELIMINAR_TECNICA_SASI 001_2024_LOTE 1_2_3_4_5_6_7_8\"/>
    </mc:Choice>
  </mc:AlternateContent>
  <xr:revisionPtr revIDLastSave="0" documentId="8_{885218DC-8EE4-4F9B-99CA-E55465EBA5A6}" xr6:coauthVersionLast="47" xr6:coauthVersionMax="47" xr10:uidLastSave="{00000000-0000-0000-0000-000000000000}"/>
  <bookViews>
    <workbookView xWindow="-120" yWindow="-120" windowWidth="20730" windowHeight="11160" tabRatio="761" firstSheet="3" activeTab="6" xr2:uid="{00000000-000D-0000-FFFF-FFFF00000000}"/>
  </bookViews>
  <sheets>
    <sheet name="VERIFICACION EXPERIENCIA" sheetId="4" state="hidden" r:id="rId1"/>
    <sheet name="1. EXPERIENCIA GENERAL" sheetId="12" r:id="rId2"/>
    <sheet name="2. FORMATO EXP. HABILITANTE " sheetId="19" r:id="rId3"/>
    <sheet name="3. CAPACIDAD TECNICA" sheetId="17" r:id="rId4"/>
    <sheet name="4. DCTO REQUIS TECNICO" sheetId="18" r:id="rId5"/>
    <sheet name="5.FORMATO. BUENAS PRAC. AMBIENT" sheetId="8" r:id="rId6"/>
    <sheet name="6. CONSOLIDADO TÉCNICO-FINAL" sheetId="9" r:id="rId7"/>
  </sheets>
  <definedNames>
    <definedName name="_xlnm._FilterDatabase" localSheetId="2" hidden="1">'2. FORMATO EXP. HABILITANTE '!$D$3:$D$7</definedName>
    <definedName name="_xlnm._FilterDatabase" localSheetId="6" hidden="1">'6. CONSOLIDADO TÉCNICO-FINAL'!$C$4:$C$8</definedName>
    <definedName name="_Toc530481013" localSheetId="5">'5.FORMATO. BUENAS PRAC. AMBIENT'!#REF!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 i="17" l="1"/>
  <c r="C52" i="12" l="1"/>
  <c r="C8" i="17" l="1"/>
  <c r="D52" i="12" l="1"/>
  <c r="C40" i="12"/>
  <c r="C38" i="12"/>
  <c r="C25" i="12"/>
  <c r="C23" i="12"/>
  <c r="C10" i="12"/>
  <c r="C8" i="12"/>
  <c r="D25" i="12" l="1"/>
  <c r="D10" i="12"/>
  <c r="D23" i="12"/>
  <c r="D8" i="12"/>
  <c r="C3" i="8"/>
  <c r="B3" i="8"/>
  <c r="D53" i="12" l="1"/>
  <c r="C53" i="12"/>
  <c r="H39" i="4" l="1"/>
  <c r="H23" i="4"/>
  <c r="H8" i="4"/>
  <c r="G69" i="4"/>
  <c r="H69" i="4"/>
  <c r="G39" i="4"/>
  <c r="G23" i="4"/>
  <c r="G8" i="4"/>
  <c r="F23" i="4"/>
  <c r="F39" i="4"/>
  <c r="K39" i="4"/>
  <c r="K23" i="4"/>
  <c r="K24" i="4" s="1"/>
  <c r="K8" i="4"/>
  <c r="K9" i="4" s="1"/>
  <c r="J8" i="4"/>
  <c r="J9" i="4"/>
  <c r="D39" i="4"/>
  <c r="D40" i="4"/>
  <c r="D8" i="4"/>
  <c r="D9" i="4"/>
  <c r="K68" i="4" l="1"/>
  <c r="B9" i="4"/>
  <c r="B8" i="4" l="1"/>
  <c r="B68" i="4" s="1"/>
  <c r="J68" i="4"/>
  <c r="L69" i="4" l="1"/>
  <c r="J69" i="4"/>
  <c r="K69" i="4"/>
  <c r="H68" i="4"/>
  <c r="G68" i="4"/>
  <c r="I68" i="4"/>
  <c r="F68" i="4"/>
  <c r="D69" i="4"/>
  <c r="E69" i="4"/>
  <c r="I69" i="4"/>
  <c r="E68" i="4"/>
  <c r="F69" i="4"/>
  <c r="D68" i="4"/>
  <c r="C69" i="4"/>
  <c r="B69" i="4"/>
  <c r="L68" i="4" l="1"/>
  <c r="C68" i="4"/>
</calcChain>
</file>

<file path=xl/sharedStrings.xml><?xml version="1.0" encoding="utf-8"?>
<sst xmlns="http://schemas.openxmlformats.org/spreadsheetml/2006/main" count="384" uniqueCount="208">
  <si>
    <t>PROPONENTE No. 1</t>
  </si>
  <si>
    <t>PROPONENTE No. 2</t>
  </si>
  <si>
    <t>PROPONENTE No. 3</t>
  </si>
  <si>
    <t>PROPONENTE No. 4</t>
  </si>
  <si>
    <t>PROPONENTE No. 5</t>
  </si>
  <si>
    <t xml:space="preserve">NO. DE CONTRATO </t>
  </si>
  <si>
    <t>No. CONSECUTIVO EN EL RUP</t>
  </si>
  <si>
    <t>OBJETO:</t>
  </si>
  <si>
    <t>ENTIDAD QUE EXPIDE LA CERTIFICACIÓN:</t>
  </si>
  <si>
    <t>SMMLV DEL PRESUPUESTO DEL CONTRATO</t>
  </si>
  <si>
    <t>VALOR EN $ DEL PRESUPUESTO</t>
  </si>
  <si>
    <t>SMMLV PRESUPUESTO  OFICIAL</t>
  </si>
  <si>
    <t>VALOR PRESUPUESTO OFICIAL $</t>
  </si>
  <si>
    <t>Códigos UNSPSC</t>
  </si>
  <si>
    <t>OBSERVACIÓN</t>
  </si>
  <si>
    <t>RESULTADO:</t>
  </si>
  <si>
    <t>ÍTEM</t>
  </si>
  <si>
    <t xml:space="preserve">        OFERENTES</t>
  </si>
  <si>
    <t>RESULTADO</t>
  </si>
  <si>
    <t>N/A</t>
  </si>
  <si>
    <t>SI</t>
  </si>
  <si>
    <t xml:space="preserve"> BUENAS PRÁCTICAS AMBIENTALES</t>
  </si>
  <si>
    <t>Observación:</t>
  </si>
  <si>
    <t>CONTRATO No. 1 GENERAL</t>
  </si>
  <si>
    <t>CONTRATO No. 2 GENERAL</t>
  </si>
  <si>
    <t>CONTRATO No. 3 ESPECIFICA</t>
  </si>
  <si>
    <t>ALCALDIA LOCAL DE ENGATIVA</t>
  </si>
  <si>
    <t>SUMATORIA SMMLV CONTRATOS PROPONENTES</t>
  </si>
  <si>
    <t>PROPONENTE No. 6</t>
  </si>
  <si>
    <t>PROPONENTE No. 7</t>
  </si>
  <si>
    <t>PROPONENTE No. 8</t>
  </si>
  <si>
    <t>PROPONENTE No. 9</t>
  </si>
  <si>
    <t>PROPONENTE No. 10</t>
  </si>
  <si>
    <t>PROPONENTE No. 11</t>
  </si>
  <si>
    <t>CONTRATO No. 4 ESPECIFICA ADICIONAL EMPRESAS MUJER</t>
  </si>
  <si>
    <t>RESULTADO EXPERIENCIA GENERAL</t>
  </si>
  <si>
    <t>RESULTADO EXPERIENCIA ESPECIFICA</t>
  </si>
  <si>
    <t>CUMPLE</t>
  </si>
  <si>
    <t>VERIFICACION EXPERIENCIA GENERAL</t>
  </si>
  <si>
    <t>“FORMATO EXPERIENCIA HABILITANTE DEL PROPONENTE”</t>
  </si>
  <si>
    <t>UT CAMINOS DE EMPODERAMIENTO</t>
  </si>
  <si>
    <t>FDLCB-LP-006-2024 "PRESTAR LOS SERVICIOS PARA DESARROLLAR LAS ACCIONES ENCAMINADAS A LA PREVENCIÓN DE VIOLENCIA INTRAFAMILIAR Y/O VIOLENCIA SEXUAL, LA VIOLENCIA CONTRA LA MUJER Y EL FEMINICIDIO EN LA LOCALIDAD DE CIUDAD BOLÍVAR, EN EL MARCO DEL PLAN DE DESARROLLO LOCAL DE CIUDAD BOLÍVAR 2021-2024"</t>
  </si>
  <si>
    <t>566-2020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</si>
  <si>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</si>
  <si>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 xml:space="preserve">SECRETARIA DISTRITAL DE LA MUJER </t>
  </si>
  <si>
    <t>BRINDAR ATENCIÓN INTEGRAL A TRAVÉS DE ACCIONES TERAPÉUTICAS, PREVENCIÓN DE LA VIOLENCIA (MALTRATO INFANTIL, VIOLENCIA INTRAFAMILIAR, CONFLICTO FAMILIAR, VIOLENCIA DE GÉNERO, VIOLENCIA Y EXPLOTACIÓN SEXUAL COMERCIAL DE NIÑOS, NIÑAS Y ADOLESCENTES,) Y PROMOCIÓN Y GARANTÍA DE LOS DERECHOS, MEDIANTE EL DESARROLLO DEL PROGRAMA SUR DE CONVIVENCIA. EN LAS LOCALIDADES DE CIUDAD BOLÍVAR, RAFAEL URIBE URIBE, SAN CRISTÓBAL Y USME, ZONAS DE INTERVENCIÓN DEL PROGRAMA SUR DE CONVIVENCIA - PSC.</t>
  </si>
  <si>
    <t>272-2014</t>
  </si>
  <si>
    <t>3878-2011</t>
  </si>
  <si>
    <t>SECRETARIA DISTRITAL DE INTEGRACIÓN SOCIAL</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</si>
  <si>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t>
    </r>
  </si>
  <si>
    <t>PRESTACIÓN DE SERVICIOS PARA REALIZAR LOS PROCESOS DE PROMOCIÓN DEL BUEN TRATO DONDE SE INTEGREN ACCIONES DE PREVENCIÓN, ORIENTACIÓN Y ASESORÍA INDIVIDUAL Y FAMILIAR A VÍCTIMAS DE VIOLENCIA INTRAFAMILIAR Y SEXUAL DIRIGIDA A LOS HABITANTES DE LA LOCALIDAD DE ENGATIVÁ.</t>
  </si>
  <si>
    <t>FUNDESCO</t>
  </si>
  <si>
    <t>96-2016</t>
  </si>
  <si>
    <t>FONDO DE DESARROLLO LOCAL DE BARRIOS UNIDOS</t>
  </si>
  <si>
    <t>REALIZAR ACCIONES PARA LA PREVENCION
DE LA VIOLENCIA INTRAFAMILIAR Y SEXUAL DE
LA LOCALIDAD DE BARRIOS UNIDOS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</si>
  <si>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t>
    </r>
  </si>
  <si>
    <t>CONTRATAR LA PRESTACIÓN DE SERVICIOS
INTEGRALES PARA EL DESARROLLO DE ACCIONES
EN PREVENCIÓN DE VIOLENCIA INTRAFAMILIAR,
VIOLENCIA SEXUAL Y OTRAS VULNERACIONES DE
DERECHOS DE LOS NIÑOS, NIÑAS,
ADOLESCENTES Y SUS FAMILIAS; PROMOVIENDO
EL BUEN TRATO CON ENTORNOS PROTECTORES Y
TERRITORIOS SEGUROS EN LA LOCALIDAD DE
SANTA FE</t>
  </si>
  <si>
    <t>323-2022</t>
  </si>
  <si>
    <t>FONDO DE DESARROLLO LOCAL DE SANTA FE</t>
  </si>
  <si>
    <t>PRESTAR SERVICIOS ENFOCADOS A LA
REALIZACIÒN DE ACCIONES EN DERECHOS
DE LAS MUJERES, PREVENCIÒN DEL
FEMINICIDIO Y VIOLENCIA CONTRA LAS
MUJERES DE LA LOCALIDAD RAFAEL URIBE
URIBE"</t>
  </si>
  <si>
    <t>327-2022</t>
  </si>
  <si>
    <t>FONDO DE DESARROLLO LOCAL DE RAFAEL URIBE URIBE</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</si>
  <si>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DEL FEMINICIDIO Y/O VIOLENCIAS CONTRA LAS MUJERES</t>
    </r>
  </si>
  <si>
    <t>UT BUEN TRATO EUFEES</t>
  </si>
  <si>
    <t xml:space="preserve">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 </t>
  </si>
  <si>
    <t>SECRETARIA DE LA MUJER</t>
  </si>
  <si>
    <t>565-2020</t>
  </si>
  <si>
    <t>33-210</t>
  </si>
  <si>
    <t xml:space="preserve">SERVICIOS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 </t>
  </si>
  <si>
    <t>BENEFICIENCIA DE CUNDINAMARCA</t>
  </si>
  <si>
    <t>245 - 2021</t>
  </si>
  <si>
    <t>PRESTAR SERVICIOS INTEGRALES PARA REALIZAR ACTIVIDADES EN EL DESARROLLO DE CAPACIDADES QUE FOMENTEN LA ESTRATEGIA DE CUIDADO A LAS MUJERES CUIDADORAS, CAPACITACLON PARA LA CONSTRUCCION DE CIUDADANIA EN LA PROMOCION DE LOS DERECHOS DE LAS MUJERES Y APOYO A INICIATIVAS RELACIONADAS CON EL DERECHO A UNA VIDA LIBRE DE VIOLENCES PARA LAS MUJERES EN TODAS SUS DIVERSIDADES DE LA LOCALIDAD DE SANTA FE</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</si>
  <si>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DEL FEMINICIDIO,  ESTO SE EVIDENCIA DENTRO DEL ANEXO TECNICO INCLUIDO COMO SOPORTE</t>
    </r>
  </si>
  <si>
    <t>UT MUJERES</t>
  </si>
  <si>
    <t>086-2019</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</si>
  <si>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LA VIOLENCIA, NEGLIGENCIA O ABUSOS EN SU CONTRA, A TRAVÉS DEL MODELO DE ATENCIÓN URBANA.</t>
  </si>
  <si>
    <t>ICBF REEGIONAL VICHADA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</si>
  <si>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</si>
  <si>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ICBF REGIONAL TOLIMA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</si>
  <si>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t>
  </si>
  <si>
    <t>ICBF REGIONAL META</t>
  </si>
  <si>
    <t>RESULTADO SMMLV:</t>
  </si>
  <si>
    <t>MUNICIPIO DE MEDELLIN - SECRETARIA DE LAS MUJERES</t>
  </si>
  <si>
    <t>PRESTACIÓN DE SERVICIOS PARA LA ATENCIÓN TERAPÉUTICA GRUPAL PARA MUJERES VÍCTIMAS DE VIOLENCIA BASADAS EN GÉNERO (UNIÓN TEMPORAL ATENCIÓN TERAPÉUTICA IKASF).</t>
  </si>
  <si>
    <t>4600054155 DE 2014</t>
  </si>
  <si>
    <t>46000076136 DE 2018</t>
  </si>
  <si>
    <t>PRESTACIÓN DE SERVICIOS PARA LA ATENCIÓN DE EMERGENCIA, PROTECCIÓN TEMPORAL Y ATENCIÓN PSICOJURÍDICA EN TERRITORIO A MUJERES EN RIESGO - COMPONENTE 1.</t>
  </si>
  <si>
    <t>MUNICIPIO DE MEDELLIN - SECRETARIA DE SUMINISTROS Y SERVICIOS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</si>
  <si>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 Y/O PREVENCIÓN DE VIOLENCIA INTRA FAMILAR.</t>
    </r>
  </si>
  <si>
    <t>GJ 178-2020</t>
  </si>
  <si>
    <t>PRESTACIÓN DE SERVICIOS PROFESIONALES DE APOYO TÉCNICO Y LOGÍSTICO PARA DESARROLLAR LAS ACTIVIDADES NECESARIAS DE PREVENCIÓN Y ATENCIÓN DE LAS VIOLENCIAS BASADAS EN GÉNERO EN LA COMUNA 16 EN EL MARCO DEL CONTRATO INTERADMINISTRATIVO 4600085513 DE 2020 SUSCRITO POR LA IU PASCUAL BRAVO CON EL MUNICIPIO DE MEDELLÍN.</t>
  </si>
  <si>
    <t>IU PASCUAL BRAVO</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</si>
  <si>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VIOLENCIAS,  ESTO SE EVIDENCIA DENTRO DE LOS DOCUMENTOS INCLUIDOS  COMO SOPORTE</t>
    </r>
  </si>
  <si>
    <t>UT IKAFAR 2024</t>
  </si>
  <si>
    <t>CORPORACIÓN ESCALANDO FUTURO</t>
  </si>
  <si>
    <t>PROMOVER Y PREVENIR MEDIANTE ATENCIÓN ESPECIALIZADA LA GARANTÍA DE LOS DERECHOS Y LA PROTECCIÓN INTEGRAL DE LOS NIÑOS, NIÑAS Y ADOLESCENTES, VELAR POR EL CUMPLIMIENTO DE LOS MISMOS; LA PREVENCIÓN DE SU AMENAZA O VULNERACIÓN Y LA ACTIVACIÓN DE LA RESPUESTA INSTITUCIONAL MEDIANTE LA IMPLEMENTACIÓN Y OPERACIÓN DEL PROGRAMA DE PROMOCIÓN Y PREVENCIÓN PARA LA PROTECCIÓN INTEGRAL DE NIÑOS, NIÑAS Y ADOLESCENTES -GENERACIONES CON BIENESTAR-</t>
  </si>
  <si>
    <t>INSTITUTO COLOMBIANA DE BIENESTAR FAMILIAR ICBF</t>
  </si>
  <si>
    <t>DEPARTAMENTO ADMINISTRATIVO PARA LA PROSPERIDAD SOCIAL</t>
  </si>
  <si>
    <t>DESARROLLAR EL PROYECTO “MUJERES AHORRADORAS EN ACCIÓN” PARA EL MEJORAMIENTO DE LA CALIDAD DE VIDA, BIENESTAR Y PROSPERIDAD DE LAS MUJERES EN SITUACIÓN DE VULNERABILIDAD SOCIAL Y/O DESPLAZAMIENTO, A TRAVÉS DE LA VINCULACIÓN A LOS SERVICIOS MICRO FINANCIEROS, EL ACOMPAÑAMIENTO PARA LA GENERACIÓN DE LA CULTURA DEL AHORRO Y DEL ASEGURAMIENTO, LA INSTALACIÓN DE CAPACIDADES SOCIO 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t>
  </si>
  <si>
    <t>FUNDACIÓN INTEGRAL SOCIAL DE LAS AMERICAS</t>
  </si>
  <si>
    <t>18-2019</t>
  </si>
  <si>
    <t>PRESTAR SERVICIOS PROFESIONALES CON EL FIN DE ERRADICAR CUALQUIER FORMA DE VIOLENCIA SEXUAL Y GARANTIZAR LA SEGURIDAD Y BIENESTAR DE TODAS LAS PERSONAS INVOLUCRADAS EN EL DEPARTAMENTO DE SANTANDER</t>
  </si>
  <si>
    <t>CORPORACIÓN DUOS</t>
  </si>
  <si>
    <r>
      <t xml:space="preserve">SEGÚN LA CERTIFICACIÓN ALLEGADA </t>
    </r>
    <r>
      <rPr>
        <b/>
        <sz val="11"/>
        <color rgb="FF000000"/>
        <rFont val="Arial Narrow"/>
        <family val="2"/>
      </rPr>
      <t>NO CUMPLE</t>
    </r>
    <r>
      <rPr>
        <sz val="11"/>
        <color rgb="FF000000"/>
        <rFont val="Arial Narrow"/>
        <family val="2"/>
      </rPr>
      <t>, TODA VEZ QUE NO APORTAN EL RUP LO CUAL ES NECESARIO PARA ESTE PROCESO.</t>
    </r>
  </si>
  <si>
    <t>PRESTACIÓN DE SERVICIOS PROFESIONALES PARA LA IMPLEMENTACIÓN, EJECUCIÓN Y GESTIÓN DE PROYECTOS ORIENTADOS A LA PREVENCIÓN DE LA VIOLENCIA INTRAFAMILIAR, EL FEMINICIDIO Y LA VIOLENCIA CONTRA LA MUJER</t>
  </si>
  <si>
    <t>BNP 09/2017</t>
  </si>
  <si>
    <t>FUNDACION MISION GLOBAL</t>
  </si>
  <si>
    <t>SCS 14/2015</t>
  </si>
  <si>
    <t>PRESTACIÓN DE SERVICIOS PROFESIONALES PARA LA IMPLEMENTACIÓN Y EJECUCIÓN DE PROYECTOS DESTINADOS A LA PREVENCIÓN DEL FEMINICIDIO Y LA VIOLENCIA CONTRA LA MUJER</t>
  </si>
  <si>
    <t>FUNDACION VISION GLOBAL</t>
  </si>
  <si>
    <t>529 de 2021</t>
  </si>
  <si>
    <t>CONTRATAR LOS SERVICIOS TÉCNICOS LOGÍSTICOS Y PROFESIONALES PARA LA FORMACIÓN DE PERSONAS EN ESTRATEGIAS INDIVIDUALES Y COMUNITARIAS PARA LA PREVENCIÓN DE LA VIOLENCIA INTRAFAMILIAR Y/O VIOLENCIA SEXUAL EN LA LOCALIDAD DE SUBA</t>
  </si>
  <si>
    <t xml:space="preserve">FONDO DE DESARROLLO LOCAL DE SUBA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</si>
  <si>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</si>
  <si>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327 de 2018</t>
  </si>
  <si>
    <t>PRESTAR SERVICIOS PARA LA REALIZACIÓN DE ACCIONES DE PROMOCIÓN DEL BUEN TRATO Y PREVENCIÓN DE VIOLENCIAS EN LAS QUE SE VEN INVOLUCRADOS LOS NIÑOS Y NIÑAS DE LA LOCALIDAD DE SUBA</t>
  </si>
  <si>
    <t>372-2017</t>
  </si>
  <si>
    <t>CONTRATAR LA PRESTACIÓN DE SERVICIOS A TODO COSTO, PARA EL DESARROLLO DE PROCESOS FORMATIVOS DE PREVENCIÓN, SENSIBILIZACIÓN Y FORTALECIMIENTO DEL PLAN INTEGRAL DE SEGURIDAD Y CONVIVENCIA CIUDADANA.</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</si>
  <si>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ANEXO TECNICO DEL CONTRATO INCLUIDO COMO SOPORTE</t>
    </r>
  </si>
  <si>
    <t>UT MERANI</t>
  </si>
  <si>
    <t>156 DE 2021</t>
  </si>
  <si>
    <t>PRESTAR SERVICIOS PARA REALIZAR ACTIVIDADES QUE
PROMUEVAN LA PREVENCION DE VIOLENCIA
INTRAFAMILIAR Y SEXUAL SOBRE POBLACIONES EN
SITUACIONES DE RIESGO Y VULNERACIÓN DE
DERECHOS EN EL MARCO DEL PROYECTO 1662 LA
CANDELARIA TERRITORIO LIBRE DE VIOLENCIA
INTRAFAMILIAR Y SEXUAL</t>
  </si>
  <si>
    <t xml:space="preserve">ALCALDIA LOCAL DE LA CANDELARIA </t>
  </si>
  <si>
    <t>536-2022</t>
  </si>
  <si>
    <t xml:space="preserve">CONTRATAR LOS SERVICIOS INTEGRALES Y ESPECIALIZADOS PARA LA FORMACIÓN DE PERSONAS EN ESTRATEGIAS PERSONALES Y COMUNITARIAS DE PREVENCIÓN DE LA VIOLENCIA INTRAFAMILIAR Y/O VIOLENCIA SEXUAL EN LA LOCALIDAD DE SUBA </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</si>
  <si>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 Y/O VIOLENCIA SEXUAL</t>
    </r>
  </si>
  <si>
    <t>512-2021</t>
  </si>
  <si>
    <t>VINCULAR PERSONAS EN SU DIVERSIDAD, ESPECIALMENTE MUJERES, DE LA LOCALIDAD DE KENNEDY EN ACCIONES PARA LA PREVENCIÓN DEL FEMINICIDIO Y LA VIOLENCIA, QUE CONTRIBUYA A LA GARANTÍA DE SUS DERECHOS EN EL MARCO DEL PROYECTO NO. 2111: KENNEDY POR LOS DERECHOS DE LAS
MUJERES.</t>
  </si>
  <si>
    <t>ALCALDIA LOCAL DE KENNEDY</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</si>
  <si>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ACCIONES PARA LA PREVENCIÓN DEL FEMINICIDIO.</t>
    </r>
  </si>
  <si>
    <t>UT GARANTIA DE DERECHOS</t>
  </si>
  <si>
    <t>487-2022</t>
  </si>
  <si>
    <t>REALIZAR ACCIONES QUE FORTALEZCAN LA PROMOCIÓN DEL BUEN TRATO, LA PROMOCIÓN DE LA VIOLENCIA INTRAFAMILIAR, VIOLENCIA SEXUAL Y VIOLENCIA DE GÉNERO EN LA LOCALIDAD DE ENGATIVÁ</t>
  </si>
  <si>
    <t xml:space="preserve">FONDO DE DESARROLLO LOCAL DE ENGATIVÁ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</si>
  <si>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t>
    </r>
  </si>
  <si>
    <t>4600087078 de 2020</t>
  </si>
  <si>
    <t>CONVENIO DE ASOCIACIÓN PARA DESARROLLAR ACCIONES CONJUNTAS PARA LA ATENCIÓN PSICOSOCIAL, ORIENTACIÓN JURÍDICA Y LABORAL A POBLACIÓN ADULTA EN EJERCICIO DE PROSTITUCIÓN</t>
  </si>
  <si>
    <t>MUNICIPIO DE MEDELLIN</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</si>
  <si>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 VERIFICADO EN EL ANEXO TECNICO APORTADO.</t>
    </r>
  </si>
  <si>
    <t>506-2023</t>
  </si>
  <si>
    <t>REALIZAR ACCIONES QUE FORTALEZCAN LA PROMOCIÓN DEL BUEN TRATO, LA PREVENCIÓN DE LA VIOLENCIA, INTRAFAMILIAR, VIOLENCIA SEXUAL Y VIOLENCIA DE GÉNERO EN LA LOCALIDAD DE ENGATIVÁ</t>
  </si>
  <si>
    <t>FONDO DE SESARROLLO LOCAL DE ENGATIVÁ</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</si>
  <si>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LOS DOCUEMNTOS  DEL CONTRATO INCLUIDO COMO SOPORTE</t>
    </r>
  </si>
  <si>
    <t>UT-DH</t>
  </si>
  <si>
    <t>UT MUJER Y GENERO CB</t>
  </si>
  <si>
    <t>SM-CM-029 DE 2017</t>
  </si>
  <si>
    <t>DISEÑAR E IMPLEMENTAR UNA ESTRATEGIA INTEGRAL QUE PERMITA DESARROLLAR LAS ACCIONES DE PROMOCION DE LOS DERECHOS HUMANOS DE LAS MUJERES, PREVENCIÓN DE VIOLENCIAS BASADAS EN GÉNERO Y LA VINCULACIÓN DE HOMBRES EN LA DEFENSA DE LA IGUALDAD Y EQUIDAD DE GÉNERO DE ACUERDO CON LAS ACTIVIDADES DEFINIDAS POR LA SECRETARÍA DE LA MUJER Y EQUIDAD DE GÉNERO</t>
  </si>
  <si>
    <t>GOBERNACIÓN DE CUNDINAMARCA</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</si>
  <si>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DEVIOLENCIAS BASADAS EN GENERO, LO CUAL INCLUYE VIOLENCIA INTRAFAMILIAR.</t>
    </r>
  </si>
  <si>
    <t>CONTRATAR LA PRESTACIÓN DE
SERVICIOS PORFESIONALES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TEMPRANA Y LA REALIZACIÓN DE LAS
JORNADAS LOCALES DE
POSICIONAMIENTO Y PROMOCION DEL
BUEN TRATO</t>
  </si>
  <si>
    <t>CPS 422 2018</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</si>
  <si>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</si>
  <si>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DINAMIZAR LOS CENTROS DE EQUIDAD
DE GÉNERO CON ENFOQUE DE GÉNERO -
ALCANCE DEL OBJETO: MUJERES DE LA
CIUDAD DE MEDELLIN Y SUS
CORREGIMIENTOS, ESPECIALMENTE
AQUELLAS CON SECUELAS DE LAS
VIOLENCIAS BASADAS EN EL GÉNERO, O
EN CONDICIONES DE EXCLUSIÓN Y
VULNERABILIDAD.</t>
  </si>
  <si>
    <t>4600075140 - 2018</t>
  </si>
  <si>
    <t>ALCALDIA DE MEDELLIN</t>
  </si>
  <si>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LA DINAMIZACIÓN DE CENTRO DE ATENCIÓN, SE SOLICITA QUE ALLEGUE LA DOCUMENTACIÓN DONDE SE EVIDENCIE QUE DICHA CERTIFICACIÓN CORRESPONDE A LA PREVENCIÓN DEL FEMINICIDIO Y/O VIOLENCIA CONTRA LA MUJER. </t>
    </r>
  </si>
  <si>
    <t>RECHAZADO</t>
  </si>
  <si>
    <r>
      <t>EL OFERENTE NO UTILIZO EL FORMATO DE PROPUESTA ECONOMICA DEFINITIVA PUBLICADO POR LA ENTIDAD , YA QUE EN EL FORMATO DEFINITIVO PUBLICADO , NO SE ESTABLECEN CANTIDADES COMO LA ESPECIFICO EL OFERENTE  ASI MISMO EL PROPONENTE PRESENTA UN FORMATO EN PDF EL CUAL TIENE SOLO UNA DE LAS HOJAS QUE SE DEBIA DILIGENCIAR EN EL EXCEL DE NOMBRE PROPUESTA ECONOMICA VIOLENCIAS - CAUSAL DE RECHAZO NUMERO 17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</si>
  <si>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EL OFERENTE NO UTILIZO EL FORMATO DE PROPUESTA ECONOMICA DEFINITIVA PUBLICADO POR LA ENTIDAD , YA QUE EN EL FORMATO DEFINITIVO PUBLICADO , NO SE ESTABLECEN CANTIDADES COMO LA ESPECIFICO EL OFERENTE - CAUSAL DE RECHAZO NUMERO 17 "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</si>
  <si>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TERMINOS ECONOMICOS, SE SOLICITA QUE ALLEGUE LA DOCUMENTACIÓN DONDE SE EVIDENCIE QUE DICHA CERTIFICACIÓN CORRESPONDE A LA PREVENCIÓN DEL FEMINICIDIO Y/O VIOLENCIA CONTRA LA MUJER. </t>
    </r>
  </si>
  <si>
    <t>Elaboro: John Alejandro Florez Ulloa - Contratista Planeación Social CPS 1336-2024</t>
  </si>
  <si>
    <t xml:space="preserve">SUBSANACIÓN </t>
  </si>
  <si>
    <r>
      <t>DE CONFORMIDAD CON LA DOCUMENTACIÓN ALLEGADA EN EL PLAZO DE SUBSANACIÓN,  EL OFERENTE REALIZA UNA CLARIDAD SOBRE LA CERTIFICACIÓN APORTADA PARA ACREDITAR LA EXPERIENCIA ESPECIFICA, LA CUAL UNA VEZ REVISADA SE DETERMINA QUE</t>
    </r>
    <r>
      <rPr>
        <b/>
        <sz val="11"/>
        <color rgb="FF000000"/>
        <rFont val="Arial Narrow"/>
        <family val="2"/>
      </rPr>
      <t xml:space="preserve"> CUMPLE</t>
    </r>
    <r>
      <rPr>
        <sz val="11"/>
        <color rgb="FF000000"/>
        <rFont val="Arial Narrow"/>
        <family val="2"/>
      </rPr>
      <t xml:space="preserve"> CON LO EXPERIENCIA ESPECIFICA SOLICITADA POR LA ENTIDAD, TODA VEZ QUE  EN EL ALCANCE DEL OBJETO SE REFIERE A EL DESARROLLO DE ACITIVAVDES DE PREVENCIÓN DE VIOLENCIAS Y  DE GENERO.</t>
    </r>
  </si>
  <si>
    <t>EL OFERENTE SUBSANA EN DEBIDA FORMA, TODA VEZ QUE APORTA UNA NUEVA CERTIFICACIÓN CON LA CUEL ACREDITA LA EXPERIENCIA RELACIONADA CON PREVENCIOÓN DE VIOLENCIA CONTRA LA MUJER. Y  SE REALIZÁ VERIFICACIÓN DE LOS CODIGOS CUMPLIENDO CON EL NUMERO REQUERIDO
80101600
86101700
86111600
93141500
94132000</t>
  </si>
  <si>
    <t>HABILITADO</t>
  </si>
  <si>
    <t>NO CUMPLE</t>
  </si>
  <si>
    <t>BUENAS PRACTICAS AMBIENTALES</t>
  </si>
  <si>
    <t>SUMATORIA SMMLV CONTRATOS PROPONENTES EXP GENERAL</t>
  </si>
  <si>
    <t>“ADQUISICION DE LOS ELEMENTOS NECESARIOS PARA EL FUNCIONAMIENTO DE LA ENTIDAD Y LOS DIFERENTES PROGRAMAS Y PROYECTOS A CARGO DEL FONDO DE DESARROLLO LOCAL DE CIUDAD BOLÍVAR” LOTE 6</t>
  </si>
  <si>
    <t>CARDOTAL SOLUCIONES  SAS</t>
  </si>
  <si>
    <t>CPS 1295 2023</t>
  </si>
  <si>
    <t xml:space="preserve">CONTRATAR LA COMPRA DE PRODUCTOS NECESARIOS PARA REALIZAR MEJORAMIENTO GENETICO EN ANIMALES DE PRODUCCION PECUARIA, IMPLEMENTAR HUERTAS CASERAS ESTERILIZACIONES CANINAS Y FELINAS PROYECTOS PSICOLAS MEJORAR LOS BANCOS DE FORRAJES REALIZAR DESOMPACTACION DEL SUELO Y APOYAR A LOS PESCADORES ARTESANALES DEL MUNICIPIO DE GIRARDOT   </t>
  </si>
  <si>
    <t>CONTRATAR LA COMPRAVENTA DE MATERIAL VEGETAL PARA LAS ZONAS DE RESERVA ADQUIRIDAS CON EL 1% DEL ARTICULO 11 DE LA LEY 99 DE 1993 REVEGETALIZACION EN LA RIVERA DEL RIO MAGDALENA EL PROYECTO PROURE ACCIONES DIRECCIONADAS A LA MITIGACION DEL CAMBIO CLIMATICO FOMENTAR LA PRODUCCION APICOLA Y LA ADQUISICION DE UN DRON EN EL MUNICIPIO DE GIRARDOT CUNDINAMARCA</t>
  </si>
  <si>
    <t>1333-2024</t>
  </si>
  <si>
    <t>Elaboro: Juan Carlos Clavijo Rodríguez - Contratista Planeación Ambiente CPS 1155-2024</t>
  </si>
  <si>
    <t>SA-2022-0554</t>
  </si>
  <si>
    <t>COMPRA DE ARBOLES NATIVOS Y MATERIAL VEGETAL, PARA EL DESARROLLO DE LOS PROGRAMAS Y PROYECTOS DE ASISTENCIA TECNICA AGROPECUARIA Y AMBIENTAL, QUE CONTRIBUYAN A LA RECUPERACION DE LAS AREAS DE INTERES AMBIENTAL Y AL FORTALECIMIENTO DEL SECTOR RURAL DEL MUNICIPIO DE SOPO</t>
  </si>
  <si>
    <t>ALCALDIA DE SOPO</t>
  </si>
  <si>
    <t>Condominio Campestre Chunugua</t>
  </si>
  <si>
    <t>NO APLICA</t>
  </si>
  <si>
    <t>ACON SECURITY LTDA</t>
  </si>
  <si>
    <t>11-2016</t>
  </si>
  <si>
    <t>PRESTACIÓN DE SERVICIOS DE MANTENIMIENTO GENERAL DE JARDINES, PODA, DESHIERBE, CORTE DE PRADOS, PODAS DE SETOS, MANTENIMIENTO GENERAL DE CAMPO DEPORTIVO, EMPRADIZACION, CORTE DE PRADO, SUMINISTROS AGRÍCOLAS, FERTILIZANTE, INSECTICIDA, FUNGICIDA, ETC. SUMINISTROS DE ARBOLES, PLANTAS Y TIERRA, CONTROL DE MALEZA EN ZONAS DURAS, MANTENIMIENTO DEL MURO VERDE, INCLUIDO EL RIEGO POR GOTEO, EVACUACIÓN DE RESIDUOS.</t>
  </si>
  <si>
    <t xml:space="preserve">UT CB Lote 6 </t>
  </si>
  <si>
    <t xml:space="preserve">SUMINISTRO DE ARBOLES, SEMILLAS E INSUMOS Y ELEMENTOS AGRÍCOLAS </t>
  </si>
  <si>
    <t>CONTRATO No. 3 GENERAL</t>
  </si>
  <si>
    <t>ALCALDIA MUNICIPAL DE GIRARDOT</t>
  </si>
  <si>
    <r>
      <t xml:space="preserve">SEGÚN LA CERTIFICACIÓN ALLEGADA </t>
    </r>
    <r>
      <rPr>
        <b/>
        <sz val="11"/>
        <rFont val="Arial Narrow"/>
        <family val="2"/>
      </rPr>
      <t>CUMPLE</t>
    </r>
    <r>
      <rPr>
        <sz val="11"/>
        <rFont val="Arial Narrow"/>
        <family val="2"/>
      </rPr>
      <t xml:space="preserve"> TODA VEZ QUE SEGÚN LOS DOCUMENTOS APORTADOS REALIZO ACTIVIDADES RELACIONADAS CON COMPRA Y/O SUMINISTRO Y/O DISTRIBUCIÓN, DE ELEMENTOS DE MATERIA VEGETAL Y/O AGRÍCOLAS Y/ AGRÓNOMOS, CUMPLIENDO ASI CON LA EXPERIENCIA GENERAL</t>
    </r>
  </si>
  <si>
    <t>CAPACIDAD TÉCNICA</t>
  </si>
  <si>
    <t>Adjunta el 14. Formato 14 - Compromiso buenas practicas ambientales</t>
  </si>
  <si>
    <t>Adjunta el Formato 14 - Compromiso buenas practicas ambientales</t>
  </si>
  <si>
    <r>
      <t xml:space="preserve">La segunda CERTIFICACIÓN ALLEGADA </t>
    </r>
    <r>
      <rPr>
        <b/>
        <sz val="11"/>
        <rFont val="Arial Narrow"/>
        <family val="2"/>
      </rPr>
      <t xml:space="preserve">NO CUMPLE </t>
    </r>
    <r>
      <rPr>
        <sz val="11"/>
        <rFont val="Arial Narrow"/>
        <family val="2"/>
      </rPr>
      <t>y no se tiene en cuenta por condición de MYPIME, toda vez que en el documento allegado cuyo nombre es: “CERTIFICACION MIPYME”: 
1. Hace falta el número de identificación del representante legal, y el lugar de expedición. 
2. El certificado del contador se encuentra vencido.</t>
    </r>
  </si>
  <si>
    <t>REGISTRO ICA COMO DISTRIBUIDOR DE INSUMOS AGROPECUARIOS Y SEMILLAS</t>
  </si>
  <si>
    <t>REGISTRO MERCANTIL ICA MATERIAL VEGETAL</t>
  </si>
  <si>
    <t>REQUISITO</t>
  </si>
  <si>
    <t>NO CUMPLE YA QUE FALTA EL REGISTRO MERCANTIL ICA MATERIAL VEGETAL</t>
  </si>
  <si>
    <t>FORMATO 14 “COMPROMISOS AMBIENTALES”</t>
  </si>
  <si>
    <t xml:space="preserve">PROPONENTE No. 7 UT CB Lote 6 </t>
  </si>
  <si>
    <t>PROPONENTE No. 10 CARDOTAL SOLUCIONES  SAS</t>
  </si>
  <si>
    <t>"CONSOLIDADO ESPECIFICACIONES TÉCNICAS"</t>
  </si>
  <si>
    <t>Falta formato 13</t>
  </si>
  <si>
    <t>DOCUMENTOS REQUISITO TÉCNICO HABILITANTE</t>
  </si>
  <si>
    <t>Falta formato experiencia</t>
  </si>
  <si>
    <t>EXPERIENCIA HABILITANTE</t>
  </si>
  <si>
    <t>DOCUMENTOS REQUISITOS TÉCNICOS</t>
  </si>
  <si>
    <t xml:space="preserve">7. UT CB Lote 6 </t>
  </si>
  <si>
    <t>10.CARDOTAL SOLUCIONES  SAS</t>
  </si>
  <si>
    <t>10. CARDOTAL SOLUCIONES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</si>
</sst>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quot;$&quot;\ #,##0.00"/>
    <numFmt numFmtId="165" formatCode="#,##0.0"/>
    <numFmt numFmtId="166" formatCode="#,##0.000"/>
  </numFmts>
  <fonts count="29">
    <font>
      <sz val="11"/>
      <color theme="1"/>
      <name val="Calibri"/>
      <family val="2"/>
      <scheme val="minor"/>
    </font>
    <font>
      <b/>
      <sz val="11"/>
      <color rgb="FF000000"/>
      <name val="Arial Narrow"/>
      <family val="2"/>
    </font>
    <font>
      <sz val="11"/>
      <color rgb="FF000000"/>
      <name val="Arial Narrow"/>
      <family val="2"/>
    </font>
    <font>
      <sz val="11"/>
      <name val="Arial Narrow"/>
      <family val="2"/>
    </font>
    <font>
      <sz val="11"/>
      <color theme="1"/>
      <name val="Aptos"/>
      <family val="2"/>
    </font>
    <font>
      <b/>
      <sz val="12"/>
      <color theme="1"/>
      <name val="Arial Narrow"/>
      <family val="2"/>
    </font>
    <font>
      <b/>
      <sz val="12"/>
      <color rgb="FF000000"/>
      <name val="Arial Narrow"/>
      <family val="2"/>
    </font>
    <font>
      <sz val="12"/>
      <color rgb="FF000000"/>
      <name val="Arial Narrow"/>
      <family val="2"/>
    </font>
    <font>
      <sz val="12"/>
      <color theme="1"/>
      <name val="Arial Narrow"/>
      <family val="2"/>
    </font>
    <font>
      <b/>
      <sz val="12"/>
      <color theme="1"/>
      <name val="Calibri"/>
      <family val="2"/>
      <scheme val="minor"/>
    </font>
    <font>
      <b/>
      <sz val="11"/>
      <color theme="1"/>
      <name val="Arial Narrow"/>
      <family val="2"/>
    </font>
    <font>
      <sz val="11"/>
      <color theme="1"/>
      <name val="Arial Narrow"/>
      <family val="2"/>
    </font>
    <font>
      <b/>
      <u/>
      <sz val="12"/>
      <color theme="1"/>
      <name val="Arial Narrow"/>
      <family val="2"/>
    </font>
    <font>
      <b/>
      <sz val="18"/>
      <color rgb="FF000000"/>
      <name val="Arial Narrow"/>
      <family val="2"/>
    </font>
    <font>
      <sz val="8"/>
      <name val="Calibri"/>
      <family val="2"/>
      <scheme val="minor"/>
    </font>
    <font>
      <b/>
      <i/>
      <sz val="10"/>
      <color rgb="FF000000"/>
      <name val="Arial Narrow"/>
      <family val="2"/>
    </font>
    <font>
      <b/>
      <sz val="20"/>
      <name val="Arial Narrow"/>
      <family val="2"/>
    </font>
    <font>
      <b/>
      <u/>
      <sz val="20"/>
      <color rgb="FF000000"/>
      <name val="Arial Narrow"/>
      <family val="2"/>
    </font>
    <font>
      <sz val="20"/>
      <color theme="1"/>
      <name val="Calibri"/>
      <family val="2"/>
      <scheme val="minor"/>
    </font>
    <font>
      <b/>
      <sz val="20"/>
      <color rgb="FF000000"/>
      <name val="Arial Narrow"/>
      <family val="2"/>
    </font>
    <font>
      <sz val="11"/>
      <color rgb="FFFF0000"/>
      <name val="Calibri"/>
      <family val="2"/>
      <scheme val="minor"/>
    </font>
    <font>
      <sz val="20"/>
      <color rgb="FFFF0000"/>
      <name val="Calibri"/>
      <family val="2"/>
      <scheme val="minor"/>
    </font>
    <font>
      <b/>
      <sz val="11"/>
      <name val="Arial Narrow"/>
      <family val="2"/>
    </font>
    <font>
      <sz val="11"/>
      <name val="Aptos"/>
      <family val="2"/>
    </font>
    <font>
      <sz val="11"/>
      <name val="Calibri"/>
      <family val="2"/>
      <scheme val="minor"/>
    </font>
    <font>
      <b/>
      <sz val="24"/>
      <color rgb="FF000000"/>
      <name val="Arial Narrow"/>
      <family val="2"/>
    </font>
    <font>
      <sz val="20"/>
      <name val="Calibri"/>
      <family val="2"/>
      <scheme val="minor"/>
    </font>
    <font>
      <b/>
      <sz val="18"/>
      <name val="Arial Narrow"/>
      <family val="2"/>
    </font>
    <font>
      <b/>
      <u/>
      <sz val="20"/>
      <name val="Arial Narrow"/>
      <family val="2"/>
    </font>
  </fonts>
  <fills count="14">
    <fill>
      <patternFill patternType="none"/>
    </fill>
    <fill>
      <patternFill patternType="gray125"/>
    </fill>
    <fill>
      <patternFill patternType="solid">
        <fgColor rgb="FFDDEBF7"/>
        <bgColor indexed="64"/>
      </patternFill>
    </fill>
    <fill>
      <patternFill patternType="solid">
        <fgColor rgb="FFFFFF00"/>
        <bgColor indexed="64"/>
      </patternFill>
    </fill>
    <fill>
      <patternFill patternType="solid">
        <fgColor rgb="FFD9D9D9"/>
        <bgColor indexed="64"/>
      </patternFill>
    </fill>
    <fill>
      <patternFill patternType="solid">
        <fgColor rgb="FFD9E2F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00B050"/>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36">
    <xf numFmtId="0" fontId="0" fillId="0" borderId="0" xfId="0"/>
    <xf numFmtId="0" fontId="0" fillId="0" borderId="0" xfId="0" applyAlignment="1">
      <alignment vertic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6" fontId="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4" fillId="0" borderId="0" xfId="0" applyFont="1" applyAlignment="1">
      <alignment horizontal="center" vertical="center" wrapText="1"/>
    </xf>
    <xf numFmtId="4" fontId="0" fillId="0" borderId="0" xfId="0" applyNumberFormat="1" applyAlignment="1">
      <alignment horizontal="center"/>
    </xf>
    <xf numFmtId="0" fontId="0" fillId="0" borderId="0" xfId="0" applyAlignment="1">
      <alignment wrapText="1"/>
    </xf>
    <xf numFmtId="0" fontId="0" fillId="0" borderId="0" xfId="0" applyAlignment="1">
      <alignment horizontal="center"/>
    </xf>
    <xf numFmtId="0" fontId="5"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horizontal="center" vertical="center" wrapText="1"/>
    </xf>
    <xf numFmtId="0" fontId="10" fillId="7" borderId="5"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11" fillId="0" borderId="15"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13" fillId="0" borderId="0" xfId="0" applyFont="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3" fillId="0" borderId="1" xfId="0" applyFont="1" applyBorder="1" applyAlignment="1">
      <alignment horizontal="center" vertical="center" wrapText="1"/>
    </xf>
    <xf numFmtId="0" fontId="1" fillId="3" borderId="3"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0" fillId="0" borderId="0" xfId="0" applyNumberFormat="1" applyAlignment="1">
      <alignment horizontal="center"/>
    </xf>
    <xf numFmtId="0" fontId="2" fillId="0" borderId="9"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0" fillId="0" borderId="1" xfId="0" applyBorder="1"/>
    <xf numFmtId="0" fontId="6" fillId="4" borderId="11"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0" fillId="10" borderId="0" xfId="0" applyFill="1"/>
    <xf numFmtId="0" fontId="19" fillId="10" borderId="1" xfId="0" applyFont="1" applyFill="1" applyBorder="1" applyAlignment="1">
      <alignment horizontal="left" vertical="center" wrapText="1"/>
    </xf>
    <xf numFmtId="0" fontId="16" fillId="10" borderId="1" xfId="0" applyFont="1" applyFill="1" applyBorder="1" applyAlignment="1">
      <alignment horizontal="center" vertical="center" wrapText="1"/>
    </xf>
    <xf numFmtId="0" fontId="18" fillId="10" borderId="0" xfId="0" applyFont="1" applyFill="1"/>
    <xf numFmtId="0" fontId="17" fillId="10" borderId="4" xfId="0" applyFont="1" applyFill="1" applyBorder="1" applyAlignment="1">
      <alignment horizontal="center" vertical="center" wrapText="1"/>
    </xf>
    <xf numFmtId="0" fontId="16" fillId="10" borderId="5" xfId="0" applyFont="1" applyFill="1" applyBorder="1" applyAlignment="1">
      <alignment horizontal="center" vertical="center" wrapText="1"/>
    </xf>
    <xf numFmtId="0" fontId="12" fillId="7" borderId="2" xfId="0" applyFont="1" applyFill="1" applyBorder="1" applyAlignment="1">
      <alignment vertical="center" wrapText="1"/>
    </xf>
    <xf numFmtId="0" fontId="8" fillId="0" borderId="16" xfId="0" applyFont="1" applyBorder="1" applyAlignment="1">
      <alignment horizontal="center" vertical="center" wrapText="1"/>
    </xf>
    <xf numFmtId="0" fontId="5" fillId="4" borderId="12" xfId="0" applyFont="1" applyFill="1" applyBorder="1" applyAlignment="1">
      <alignment horizontal="center" vertical="center" wrapText="1"/>
    </xf>
    <xf numFmtId="0" fontId="16" fillId="0" borderId="12" xfId="0" applyFont="1" applyBorder="1" applyAlignment="1">
      <alignment horizontal="center" vertical="center" wrapText="1"/>
    </xf>
    <xf numFmtId="0" fontId="6" fillId="5" borderId="5" xfId="0" applyFont="1" applyFill="1" applyBorder="1" applyAlignment="1">
      <alignment horizontal="center" vertical="center" wrapText="1"/>
    </xf>
    <xf numFmtId="0" fontId="20" fillId="10" borderId="0" xfId="0" applyFont="1" applyFill="1"/>
    <xf numFmtId="0" fontId="20" fillId="0" borderId="0" xfId="0" applyFont="1"/>
    <xf numFmtId="0" fontId="21" fillId="0" borderId="0" xfId="0" applyFont="1"/>
    <xf numFmtId="6"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24" fillId="0" borderId="0" xfId="0" applyFont="1"/>
    <xf numFmtId="3" fontId="3" fillId="0" borderId="1" xfId="0" applyNumberFormat="1" applyFont="1" applyBorder="1" applyAlignment="1">
      <alignment horizontal="center" vertical="center" wrapText="1"/>
    </xf>
    <xf numFmtId="4" fontId="20" fillId="0" borderId="0" xfId="0" applyNumberFormat="1" applyFont="1"/>
    <xf numFmtId="0" fontId="3" fillId="0" borderId="1" xfId="0" applyFont="1" applyBorder="1" applyAlignment="1">
      <alignment horizontal="left" vertical="center" wrapText="1"/>
    </xf>
    <xf numFmtId="0" fontId="23" fillId="0" borderId="0" xfId="0" applyFont="1" applyAlignment="1">
      <alignment horizontal="left" vertical="center" wrapText="1"/>
    </xf>
    <xf numFmtId="0" fontId="3" fillId="11" borderId="1" xfId="0" applyFont="1" applyFill="1" applyBorder="1" applyAlignment="1">
      <alignment horizontal="center" vertical="center" wrapText="1"/>
    </xf>
    <xf numFmtId="166" fontId="3" fillId="11" borderId="1" xfId="0" applyNumberFormat="1" applyFont="1" applyFill="1" applyBorder="1" applyAlignment="1">
      <alignment horizontal="center" vertical="center" wrapText="1"/>
    </xf>
    <xf numFmtId="164" fontId="3" fillId="11" borderId="1" xfId="0" applyNumberFormat="1" applyFont="1" applyFill="1" applyBorder="1" applyAlignment="1">
      <alignment horizontal="center" vertical="center" wrapText="1"/>
    </xf>
    <xf numFmtId="4" fontId="3" fillId="11" borderId="1" xfId="0" applyNumberFormat="1" applyFont="1" applyFill="1" applyBorder="1" applyAlignment="1">
      <alignment horizontal="center" vertical="center" wrapText="1"/>
    </xf>
    <xf numFmtId="6" fontId="3" fillId="11" borderId="1" xfId="0" applyNumberFormat="1" applyFont="1" applyFill="1" applyBorder="1" applyAlignment="1">
      <alignment horizontal="center" vertical="center" wrapText="1"/>
    </xf>
    <xf numFmtId="0" fontId="3" fillId="11" borderId="1" xfId="0" applyFont="1" applyFill="1" applyBorder="1" applyAlignment="1">
      <alignment horizontal="left" vertical="center" wrapText="1"/>
    </xf>
    <xf numFmtId="49" fontId="3" fillId="11" borderId="1" xfId="0" applyNumberFormat="1" applyFont="1" applyFill="1" applyBorder="1" applyAlignment="1">
      <alignment horizontal="center" vertical="center" wrapText="1"/>
    </xf>
    <xf numFmtId="3" fontId="3" fillId="11" borderId="1" xfId="0" applyNumberFormat="1" applyFont="1" applyFill="1" applyBorder="1" applyAlignment="1">
      <alignment horizontal="center" vertical="center" wrapText="1"/>
    </xf>
    <xf numFmtId="0" fontId="24" fillId="11" borderId="1" xfId="0" applyFont="1" applyFill="1" applyBorder="1" applyAlignment="1">
      <alignment horizontal="center"/>
    </xf>
    <xf numFmtId="0" fontId="22" fillId="7" borderId="1" xfId="0" applyFont="1" applyFill="1" applyBorder="1" applyAlignment="1">
      <alignment horizontal="center" vertical="center" wrapText="1"/>
    </xf>
    <xf numFmtId="0" fontId="22" fillId="3" borderId="2" xfId="0" applyFont="1" applyFill="1" applyBorder="1" applyAlignment="1">
      <alignment vertical="center" wrapText="1"/>
    </xf>
    <xf numFmtId="0" fontId="22" fillId="3" borderId="3" xfId="0" applyFont="1" applyFill="1" applyBorder="1" applyAlignment="1">
      <alignment horizontal="center" vertical="center" wrapText="1"/>
    </xf>
    <xf numFmtId="0" fontId="22" fillId="3" borderId="3" xfId="0" applyFont="1" applyFill="1" applyBorder="1" applyAlignment="1">
      <alignment vertical="center" wrapText="1"/>
    </xf>
    <xf numFmtId="0" fontId="22" fillId="0" borderId="1" xfId="0" applyFont="1" applyBorder="1" applyAlignment="1">
      <alignment horizontal="left" vertical="center" wrapText="1"/>
    </xf>
    <xf numFmtId="0" fontId="22" fillId="7" borderId="1" xfId="0" applyFont="1" applyFill="1" applyBorder="1" applyAlignment="1">
      <alignment horizontal="left" vertical="center" wrapText="1"/>
    </xf>
    <xf numFmtId="0" fontId="22"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26" fillId="0" borderId="0" xfId="0" applyFont="1"/>
    <xf numFmtId="0" fontId="16" fillId="0" borderId="0" xfId="0" applyFont="1" applyBorder="1" applyAlignment="1">
      <alignment horizontal="left" vertical="center" wrapText="1"/>
    </xf>
    <xf numFmtId="0" fontId="16" fillId="0" borderId="0" xfId="0" applyFont="1" applyBorder="1" applyAlignment="1">
      <alignment horizontal="center" vertical="center" wrapText="1"/>
    </xf>
    <xf numFmtId="0" fontId="22" fillId="0" borderId="0" xfId="0" applyFont="1" applyAlignment="1">
      <alignment horizontal="left" vertical="center" wrapText="1"/>
    </xf>
    <xf numFmtId="0" fontId="27" fillId="0" borderId="0" xfId="0" applyFont="1" applyAlignment="1">
      <alignment horizontal="center" vertical="center" wrapText="1"/>
    </xf>
    <xf numFmtId="0" fontId="24" fillId="0" borderId="0" xfId="0" applyFont="1" applyAlignment="1">
      <alignment vertical="center"/>
    </xf>
    <xf numFmtId="0" fontId="28" fillId="2" borderId="6"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25" fillId="12" borderId="1"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1" xfId="0" applyFont="1" applyFill="1" applyBorder="1" applyAlignment="1">
      <alignment horizontal="left" vertical="center" wrapText="1"/>
    </xf>
    <xf numFmtId="0" fontId="7" fillId="0" borderId="1" xfId="0" applyFont="1" applyBorder="1" applyAlignment="1">
      <alignment horizontal="left" vertical="center" wrapText="1"/>
    </xf>
    <xf numFmtId="0" fontId="25" fillId="3"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1" fillId="10" borderId="1" xfId="0" applyFont="1" applyFill="1" applyBorder="1" applyAlignment="1">
      <alignment horizontal="center" vertical="center" wrapText="1"/>
    </xf>
    <xf numFmtId="0" fontId="1" fillId="0" borderId="16"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left" vertical="center" wrapText="1"/>
    </xf>
    <xf numFmtId="0" fontId="22" fillId="7" borderId="1" xfId="0" applyFont="1" applyFill="1" applyBorder="1" applyAlignment="1">
      <alignment horizontal="center" vertical="center" wrapText="1"/>
    </xf>
    <xf numFmtId="0" fontId="22" fillId="0" borderId="1" xfId="0" applyFont="1" applyBorder="1" applyAlignment="1">
      <alignment horizontal="left" vertical="center" wrapText="1"/>
    </xf>
    <xf numFmtId="0" fontId="22" fillId="0" borderId="16" xfId="0" applyFont="1" applyBorder="1" applyAlignment="1">
      <alignment horizontal="left" vertical="center" wrapText="1"/>
    </xf>
    <xf numFmtId="0" fontId="22" fillId="0" borderId="9" xfId="0" applyFont="1" applyBorder="1" applyAlignment="1">
      <alignment horizontal="left" vertic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5" xfId="0" applyFont="1" applyBorder="1" applyAlignment="1">
      <alignment horizontal="center" wrapText="1"/>
    </xf>
    <xf numFmtId="0" fontId="6" fillId="5" borderId="12"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16" fillId="0" borderId="12" xfId="0" applyFont="1" applyBorder="1" applyAlignment="1">
      <alignment horizontal="center" vertical="center" wrapText="1"/>
    </xf>
    <xf numFmtId="0" fontId="16"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5" xfId="0" applyFont="1" applyBorder="1" applyAlignment="1">
      <alignment horizontal="center" vertical="center" wrapText="1"/>
    </xf>
    <xf numFmtId="0" fontId="25" fillId="3" borderId="12" xfId="0" applyFont="1" applyFill="1" applyBorder="1" applyAlignment="1">
      <alignment horizontal="center" vertical="center" wrapText="1"/>
    </xf>
    <xf numFmtId="0" fontId="25" fillId="3" borderId="14" xfId="0" applyFont="1" applyFill="1" applyBorder="1" applyAlignment="1">
      <alignment horizontal="center" vertical="center" wrapText="1"/>
    </xf>
    <xf numFmtId="0" fontId="25" fillId="12" borderId="12" xfId="0" applyFont="1" applyFill="1" applyBorder="1" applyAlignment="1">
      <alignment horizontal="center" vertical="center" wrapText="1"/>
    </xf>
    <xf numFmtId="0" fontId="25" fillId="12" borderId="14"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0" fillId="0" borderId="1" xfId="0" applyBorder="1" applyAlignment="1">
      <alignment horizontal="center" vertical="center" wrapText="1"/>
    </xf>
    <xf numFmtId="0" fontId="5" fillId="4"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0" fontId="5" fillId="6" borderId="17" xfId="0" applyFont="1" applyFill="1" applyBorder="1" applyAlignment="1">
      <alignment horizontal="center" vertical="center"/>
    </xf>
    <xf numFmtId="0" fontId="5" fillId="6" borderId="0" xfId="0" applyFont="1" applyFill="1" applyAlignment="1">
      <alignment horizontal="center" vertical="center"/>
    </xf>
    <xf numFmtId="0" fontId="10" fillId="7" borderId="10"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16" fillId="0" borderId="14" xfId="0" applyFont="1" applyBorder="1" applyAlignment="1">
      <alignment horizontal="center" vertical="center" wrapText="1"/>
    </xf>
    <xf numFmtId="0" fontId="6" fillId="7" borderId="1" xfId="0" applyFont="1" applyFill="1" applyBorder="1" applyAlignment="1">
      <alignment horizontal="center" vertical="center" wrapText="1"/>
    </xf>
    <xf numFmtId="0" fontId="0" fillId="0" borderId="14" xfId="0" applyBorder="1" applyAlignment="1">
      <alignment horizontal="center" vertical="center" wrapText="1"/>
    </xf>
  </cellXfs>
  <cellStyles count="1">
    <cellStyle name="Normal" xfId="0" builtinId="0"/>
  </cellStyles>
  <dxfs count="25">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3425535</xdr:colOff>
      <xdr:row>72</xdr:row>
      <xdr:rowOff>99456</xdr:rowOff>
    </xdr:from>
    <xdr:to>
      <xdr:col>3</xdr:col>
      <xdr:colOff>152400</xdr:colOff>
      <xdr:row>79</xdr:row>
      <xdr:rowOff>65807</xdr:rowOff>
    </xdr:to>
    <xdr:pic>
      <xdr:nvPicPr>
        <xdr:cNvPr id="3" name="Imagen 2">
          <a:extLst>
            <a:ext uri="{FF2B5EF4-FFF2-40B4-BE49-F238E27FC236}">
              <a16:creationId xmlns:a16="http://schemas.microsoft.com/office/drawing/2014/main" id="{F7C736A7-8425-673B-4F7B-711CAD63C6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35" y="35255365"/>
          <a:ext cx="969819" cy="12998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76"/>
  <sheetViews>
    <sheetView zoomScale="55" zoomScaleNormal="55" workbookViewId="0">
      <pane xSplit="1" ySplit="2" topLeftCell="B49" activePane="bottomRight" state="frozen"/>
      <selection pane="topRight" activeCell="C1" sqref="C1"/>
      <selection pane="bottomLeft" activeCell="A3" sqref="A3"/>
      <selection pane="bottomRight" activeCell="F72" sqref="F72"/>
    </sheetView>
  </sheetViews>
  <sheetFormatPr baseColWidth="10" defaultColWidth="10.7109375" defaultRowHeight="15"/>
  <cols>
    <col min="1" max="1" width="57.42578125" customWidth="1"/>
    <col min="2" max="2" width="32" customWidth="1"/>
    <col min="3" max="3" width="63.5703125" customWidth="1"/>
    <col min="4" max="4" width="29.5703125" customWidth="1"/>
    <col min="5" max="5" width="35.7109375" customWidth="1"/>
    <col min="6" max="6" width="50.85546875" customWidth="1"/>
    <col min="7" max="7" width="50.140625" customWidth="1"/>
    <col min="8" max="8" width="45.7109375" customWidth="1"/>
    <col min="9" max="9" width="59" customWidth="1"/>
    <col min="10" max="10" width="56.7109375" customWidth="1"/>
    <col min="11" max="11" width="49.28515625" customWidth="1"/>
    <col min="12" max="12" width="39.140625" customWidth="1"/>
  </cols>
  <sheetData>
    <row r="1" spans="1:12" s="45" customFormat="1" ht="50.25" customHeight="1">
      <c r="A1" s="99" t="s">
        <v>41</v>
      </c>
      <c r="B1" s="44" t="s">
        <v>0</v>
      </c>
      <c r="C1" s="44" t="s">
        <v>1</v>
      </c>
      <c r="D1" s="44" t="s">
        <v>2</v>
      </c>
      <c r="E1" s="44" t="s">
        <v>3</v>
      </c>
      <c r="F1" s="44" t="s">
        <v>4</v>
      </c>
      <c r="G1" s="44" t="s">
        <v>28</v>
      </c>
      <c r="H1" s="44" t="s">
        <v>29</v>
      </c>
      <c r="I1" s="44" t="s">
        <v>30</v>
      </c>
      <c r="J1" s="44" t="s">
        <v>31</v>
      </c>
      <c r="K1" s="44" t="s">
        <v>32</v>
      </c>
      <c r="L1" s="44" t="s">
        <v>33</v>
      </c>
    </row>
    <row r="2" spans="1:12" s="45" customFormat="1" ht="33.75" customHeight="1">
      <c r="A2" s="99"/>
      <c r="B2" s="44" t="s">
        <v>40</v>
      </c>
      <c r="C2" s="44" t="s">
        <v>51</v>
      </c>
      <c r="D2" s="44" t="s">
        <v>63</v>
      </c>
      <c r="E2" s="44" t="s">
        <v>73</v>
      </c>
      <c r="F2" s="44" t="s">
        <v>119</v>
      </c>
      <c r="G2" s="44" t="s">
        <v>130</v>
      </c>
      <c r="H2" s="44" t="s">
        <v>143</v>
      </c>
      <c r="I2" s="44" t="s">
        <v>144</v>
      </c>
      <c r="J2" s="44" t="s">
        <v>93</v>
      </c>
      <c r="K2" s="44" t="s">
        <v>94</v>
      </c>
      <c r="L2" s="44" t="s">
        <v>99</v>
      </c>
    </row>
    <row r="3" spans="1:12" ht="16.5">
      <c r="A3" s="29" t="s">
        <v>23</v>
      </c>
      <c r="B3" s="32"/>
      <c r="C3" s="30"/>
      <c r="D3" s="30"/>
      <c r="E3" s="30"/>
      <c r="F3" s="30"/>
      <c r="G3" s="30"/>
      <c r="H3" s="30"/>
      <c r="I3" s="30"/>
      <c r="J3" s="30"/>
      <c r="K3" s="30"/>
      <c r="L3" s="30"/>
    </row>
    <row r="4" spans="1:12" ht="16.5">
      <c r="A4" s="7" t="s">
        <v>5</v>
      </c>
      <c r="B4" s="4" t="s">
        <v>42</v>
      </c>
      <c r="C4" s="4" t="s">
        <v>52</v>
      </c>
      <c r="D4" s="4" t="s">
        <v>66</v>
      </c>
      <c r="E4" s="4" t="s">
        <v>74</v>
      </c>
      <c r="F4" s="4" t="s">
        <v>110</v>
      </c>
      <c r="G4" s="4" t="s">
        <v>120</v>
      </c>
      <c r="H4" s="4" t="s">
        <v>131</v>
      </c>
      <c r="I4" s="4" t="s">
        <v>145</v>
      </c>
      <c r="J4" s="4" t="s">
        <v>84</v>
      </c>
      <c r="K4" s="4"/>
      <c r="L4" s="4" t="s">
        <v>100</v>
      </c>
    </row>
    <row r="5" spans="1:12" ht="16.5">
      <c r="A5" s="7" t="s">
        <v>6</v>
      </c>
      <c r="B5" s="4">
        <v>251</v>
      </c>
      <c r="C5" s="4">
        <v>16</v>
      </c>
      <c r="D5" s="4">
        <v>68</v>
      </c>
      <c r="E5" s="4">
        <v>27</v>
      </c>
      <c r="F5" s="4">
        <v>175</v>
      </c>
      <c r="G5" s="4">
        <v>98</v>
      </c>
      <c r="H5" s="4">
        <v>79</v>
      </c>
      <c r="I5" s="4">
        <v>109</v>
      </c>
      <c r="J5" s="4">
        <v>92</v>
      </c>
      <c r="K5" s="4">
        <v>78</v>
      </c>
      <c r="L5" s="4"/>
    </row>
    <row r="6" spans="1:12" ht="91.5" customHeight="1">
      <c r="A6" s="7" t="s">
        <v>7</v>
      </c>
      <c r="B6" s="4" t="s">
        <v>43</v>
      </c>
      <c r="C6" s="4" t="s">
        <v>54</v>
      </c>
      <c r="D6" s="4" t="s">
        <v>64</v>
      </c>
      <c r="E6" s="4" t="s">
        <v>75</v>
      </c>
      <c r="F6" s="4" t="s">
        <v>111</v>
      </c>
      <c r="G6" s="4" t="s">
        <v>121</v>
      </c>
      <c r="H6" s="4" t="s">
        <v>132</v>
      </c>
      <c r="I6" s="4" t="s">
        <v>146</v>
      </c>
      <c r="J6" s="5" t="s">
        <v>83</v>
      </c>
      <c r="K6" s="5" t="s">
        <v>95</v>
      </c>
      <c r="L6" s="5" t="s">
        <v>101</v>
      </c>
    </row>
    <row r="7" spans="1:12" ht="33">
      <c r="A7" s="7" t="s">
        <v>8</v>
      </c>
      <c r="B7" s="4" t="s">
        <v>44</v>
      </c>
      <c r="C7" s="4" t="s">
        <v>53</v>
      </c>
      <c r="D7" s="4" t="s">
        <v>65</v>
      </c>
      <c r="E7" s="4" t="s">
        <v>76</v>
      </c>
      <c r="F7" s="4" t="s">
        <v>112</v>
      </c>
      <c r="G7" s="6" t="s">
        <v>122</v>
      </c>
      <c r="H7" s="4" t="s">
        <v>133</v>
      </c>
      <c r="I7" s="4" t="s">
        <v>147</v>
      </c>
      <c r="J7" s="4" t="s">
        <v>82</v>
      </c>
      <c r="K7" s="4" t="s">
        <v>96</v>
      </c>
      <c r="L7" s="4" t="s">
        <v>102</v>
      </c>
    </row>
    <row r="8" spans="1:12" ht="16.5">
      <c r="A8" s="7" t="s">
        <v>9</v>
      </c>
      <c r="B8" s="9">
        <f>1861.98*0.5</f>
        <v>930.99</v>
      </c>
      <c r="C8" s="8">
        <v>188.77</v>
      </c>
      <c r="D8" s="8">
        <f>877.97*0.5</f>
        <v>438.98500000000001</v>
      </c>
      <c r="E8" s="8">
        <v>971.21</v>
      </c>
      <c r="F8" s="34">
        <v>1222</v>
      </c>
      <c r="G8" s="8">
        <f>G9/908526</f>
        <v>116.33789236631642</v>
      </c>
      <c r="H8" s="8">
        <f>H9/1160000</f>
        <v>1855.4425982758621</v>
      </c>
      <c r="I8" s="37">
        <v>173.5</v>
      </c>
      <c r="J8" s="8">
        <f>1774.3*0.33</f>
        <v>585.51900000000001</v>
      </c>
      <c r="K8" s="8">
        <f>2020.39*0.7</f>
        <v>1414.2729999999999</v>
      </c>
      <c r="L8" s="8"/>
    </row>
    <row r="9" spans="1:12" ht="16.5">
      <c r="A9" s="7" t="s">
        <v>10</v>
      </c>
      <c r="B9" s="33">
        <f>1691664659*0.5</f>
        <v>845832329.5</v>
      </c>
      <c r="C9" s="6">
        <v>139257000</v>
      </c>
      <c r="D9" s="6">
        <f>797660103*0.5</f>
        <v>398830051.5</v>
      </c>
      <c r="E9" s="6">
        <v>852533369</v>
      </c>
      <c r="F9" s="6">
        <v>1110320512</v>
      </c>
      <c r="G9" s="6">
        <v>105696000</v>
      </c>
      <c r="H9" s="6">
        <v>2152313414</v>
      </c>
      <c r="I9" s="6">
        <v>128000000</v>
      </c>
      <c r="J9" s="6">
        <f>1092970448*0.33</f>
        <v>360680247.84000003</v>
      </c>
      <c r="K9" s="6">
        <f>+K8*1160000</f>
        <v>1640556680</v>
      </c>
      <c r="L9" s="6">
        <v>798892000</v>
      </c>
    </row>
    <row r="10" spans="1:12" ht="16.5">
      <c r="A10" s="7" t="s">
        <v>11</v>
      </c>
      <c r="B10" s="8">
        <v>1171</v>
      </c>
      <c r="C10" s="8">
        <v>1171</v>
      </c>
      <c r="D10" s="8">
        <v>1171</v>
      </c>
      <c r="E10" s="8">
        <v>1171</v>
      </c>
      <c r="F10" s="34">
        <v>1171</v>
      </c>
      <c r="G10" s="34">
        <v>1171</v>
      </c>
      <c r="H10" s="8">
        <v>1171</v>
      </c>
      <c r="I10" s="8">
        <v>1171</v>
      </c>
      <c r="J10" s="8">
        <v>1171</v>
      </c>
      <c r="K10" s="8">
        <v>1171</v>
      </c>
      <c r="L10" s="8">
        <v>1171</v>
      </c>
    </row>
    <row r="11" spans="1:12" ht="16.5">
      <c r="A11" s="7" t="s">
        <v>12</v>
      </c>
      <c r="B11" s="6">
        <v>1522911450</v>
      </c>
      <c r="C11" s="6">
        <v>1522911450</v>
      </c>
      <c r="D11" s="6">
        <v>1522911450</v>
      </c>
      <c r="E11" s="6">
        <v>1522911450</v>
      </c>
      <c r="F11" s="6">
        <v>1522911450</v>
      </c>
      <c r="G11" s="6">
        <v>1522911450</v>
      </c>
      <c r="H11" s="6">
        <v>1522911450</v>
      </c>
      <c r="I11" s="6">
        <v>1522911450</v>
      </c>
      <c r="J11" s="6">
        <v>1522911450</v>
      </c>
      <c r="K11" s="6">
        <v>1522911450</v>
      </c>
      <c r="L11" s="6">
        <v>1522911450</v>
      </c>
    </row>
    <row r="12" spans="1:12" ht="16.5">
      <c r="A12" s="102" t="s">
        <v>13</v>
      </c>
      <c r="B12" s="4">
        <v>80101600</v>
      </c>
      <c r="C12" s="4">
        <v>60121600</v>
      </c>
      <c r="D12" s="4">
        <v>80101600</v>
      </c>
      <c r="E12" s="4">
        <v>80101600</v>
      </c>
      <c r="F12" s="4">
        <v>80111600</v>
      </c>
      <c r="G12" s="4">
        <v>60124100</v>
      </c>
      <c r="H12" s="4">
        <v>60121600</v>
      </c>
      <c r="I12" s="4">
        <v>80101600</v>
      </c>
      <c r="J12" s="4">
        <v>80101600</v>
      </c>
      <c r="K12" s="4">
        <v>80101600</v>
      </c>
      <c r="L12" s="4"/>
    </row>
    <row r="13" spans="1:12" ht="16.5">
      <c r="A13" s="102"/>
      <c r="B13" s="4">
        <v>86101700</v>
      </c>
      <c r="C13" s="4">
        <v>80101600</v>
      </c>
      <c r="D13" s="4">
        <v>80111600</v>
      </c>
      <c r="E13" s="4">
        <v>80111600</v>
      </c>
      <c r="F13" s="4">
        <v>80101600</v>
      </c>
      <c r="G13" s="4">
        <v>80101600</v>
      </c>
      <c r="H13" s="4">
        <v>60124100</v>
      </c>
      <c r="I13" s="4">
        <v>80111600</v>
      </c>
      <c r="J13" s="4">
        <v>80111600</v>
      </c>
      <c r="K13" s="4">
        <v>80111600</v>
      </c>
      <c r="L13" s="4"/>
    </row>
    <row r="14" spans="1:12" ht="16.5">
      <c r="A14" s="102"/>
      <c r="B14" s="4">
        <v>86111600</v>
      </c>
      <c r="C14" s="4">
        <v>80141900</v>
      </c>
      <c r="D14" s="4">
        <v>86101700</v>
      </c>
      <c r="E14" s="4">
        <v>80141900</v>
      </c>
      <c r="F14" s="4">
        <v>86111600</v>
      </c>
      <c r="G14" s="4">
        <v>80111600</v>
      </c>
      <c r="H14" s="4">
        <v>80101600</v>
      </c>
      <c r="I14" s="4">
        <v>86111600</v>
      </c>
      <c r="J14" s="4">
        <v>86101700</v>
      </c>
      <c r="K14" s="4">
        <v>86111600</v>
      </c>
      <c r="L14" s="4"/>
    </row>
    <row r="15" spans="1:12" ht="16.5">
      <c r="A15" s="102"/>
      <c r="B15" s="4">
        <v>90101600</v>
      </c>
      <c r="C15" s="4">
        <v>86101700</v>
      </c>
      <c r="D15" s="4">
        <v>90101600</v>
      </c>
      <c r="E15" s="4">
        <v>86101700</v>
      </c>
      <c r="F15" s="4">
        <v>90101600</v>
      </c>
      <c r="G15" s="4">
        <v>93141600</v>
      </c>
      <c r="H15" s="4">
        <v>80111600</v>
      </c>
      <c r="I15" s="4">
        <v>93141500</v>
      </c>
      <c r="J15" s="4">
        <v>86111600</v>
      </c>
      <c r="K15" s="4">
        <v>93141500</v>
      </c>
      <c r="L15" s="4"/>
    </row>
    <row r="16" spans="1:12" ht="16.5">
      <c r="A16" s="102"/>
      <c r="B16" s="4">
        <v>93141500</v>
      </c>
      <c r="C16" s="4">
        <v>86101700</v>
      </c>
      <c r="D16" s="4">
        <v>93141600</v>
      </c>
      <c r="E16" s="4">
        <v>86111600</v>
      </c>
      <c r="F16" s="4">
        <v>93141500</v>
      </c>
      <c r="G16" s="4">
        <v>93141700</v>
      </c>
      <c r="H16" s="4">
        <v>80141900</v>
      </c>
      <c r="I16" s="4">
        <v>93141600</v>
      </c>
      <c r="J16" s="4">
        <v>93141700</v>
      </c>
      <c r="K16" s="4">
        <v>94132000</v>
      </c>
      <c r="L16" s="4"/>
    </row>
    <row r="17" spans="1:12" ht="108.6" customHeight="1">
      <c r="A17" s="7" t="s">
        <v>14</v>
      </c>
      <c r="B17" s="39"/>
      <c r="C17" s="38" t="s">
        <v>55</v>
      </c>
      <c r="D17" s="38" t="s">
        <v>49</v>
      </c>
      <c r="E17" s="38" t="s">
        <v>55</v>
      </c>
      <c r="F17" s="38" t="s">
        <v>113</v>
      </c>
      <c r="G17" s="38" t="s">
        <v>113</v>
      </c>
      <c r="H17" s="38" t="s">
        <v>134</v>
      </c>
      <c r="I17" s="38" t="s">
        <v>148</v>
      </c>
      <c r="J17" s="38" t="s">
        <v>49</v>
      </c>
      <c r="K17" s="38" t="s">
        <v>55</v>
      </c>
      <c r="L17" s="39" t="s">
        <v>103</v>
      </c>
    </row>
    <row r="18" spans="1:12" ht="16.5">
      <c r="A18" s="29" t="s">
        <v>24</v>
      </c>
      <c r="B18" s="30"/>
      <c r="C18" s="30"/>
      <c r="D18" s="30"/>
      <c r="E18" s="30"/>
      <c r="F18" s="30"/>
      <c r="G18" s="30"/>
      <c r="H18" s="30"/>
      <c r="I18" s="30"/>
      <c r="J18" s="30"/>
      <c r="K18" s="30"/>
      <c r="L18" s="30"/>
    </row>
    <row r="19" spans="1:12" ht="16.5">
      <c r="A19" s="7" t="s">
        <v>5</v>
      </c>
      <c r="B19" s="4" t="s">
        <v>47</v>
      </c>
      <c r="C19" s="4" t="s">
        <v>57</v>
      </c>
      <c r="D19" s="4" t="s">
        <v>67</v>
      </c>
      <c r="E19" s="4">
        <v>73003312021</v>
      </c>
      <c r="F19" s="13" t="s">
        <v>114</v>
      </c>
      <c r="G19" s="4" t="s">
        <v>123</v>
      </c>
      <c r="H19" s="4" t="s">
        <v>135</v>
      </c>
      <c r="I19" s="4" t="s">
        <v>150</v>
      </c>
      <c r="J19" s="4" t="s">
        <v>85</v>
      </c>
      <c r="K19" s="4"/>
      <c r="L19" s="4" t="s">
        <v>105</v>
      </c>
    </row>
    <row r="20" spans="1:12" ht="16.5">
      <c r="A20" s="7" t="s">
        <v>6</v>
      </c>
      <c r="B20" s="4">
        <v>69</v>
      </c>
      <c r="C20" s="4">
        <v>71</v>
      </c>
      <c r="D20" s="13">
        <v>58</v>
      </c>
      <c r="E20" s="4">
        <v>90</v>
      </c>
      <c r="F20" s="4">
        <v>159</v>
      </c>
      <c r="G20" s="4">
        <v>114</v>
      </c>
      <c r="H20" s="4">
        <v>67</v>
      </c>
      <c r="I20" s="4">
        <v>122</v>
      </c>
      <c r="J20" s="4">
        <v>121</v>
      </c>
      <c r="K20" s="4">
        <v>79</v>
      </c>
      <c r="L20" s="4"/>
    </row>
    <row r="21" spans="1:12" ht="225.6" customHeight="1">
      <c r="A21" s="7" t="s">
        <v>7</v>
      </c>
      <c r="B21" s="4" t="s">
        <v>45</v>
      </c>
      <c r="C21" s="10" t="s">
        <v>56</v>
      </c>
      <c r="D21" s="4" t="s">
        <v>68</v>
      </c>
      <c r="E21" s="4" t="s">
        <v>77</v>
      </c>
      <c r="F21" s="5" t="s">
        <v>115</v>
      </c>
      <c r="G21" s="4" t="s">
        <v>124</v>
      </c>
      <c r="H21" s="5" t="s">
        <v>136</v>
      </c>
      <c r="I21" s="4" t="s">
        <v>149</v>
      </c>
      <c r="J21" s="5" t="s">
        <v>86</v>
      </c>
      <c r="K21" s="5" t="s">
        <v>95</v>
      </c>
      <c r="L21" s="5" t="s">
        <v>104</v>
      </c>
    </row>
    <row r="22" spans="1:12" ht="33">
      <c r="A22" s="7" t="s">
        <v>8</v>
      </c>
      <c r="B22" s="4" t="s">
        <v>48</v>
      </c>
      <c r="C22" s="4" t="s">
        <v>58</v>
      </c>
      <c r="D22" s="4" t="s">
        <v>69</v>
      </c>
      <c r="E22" s="4" t="s">
        <v>78</v>
      </c>
      <c r="F22" s="4" t="s">
        <v>112</v>
      </c>
      <c r="G22" s="4" t="s">
        <v>112</v>
      </c>
      <c r="H22" s="4" t="s">
        <v>137</v>
      </c>
      <c r="I22" s="4" t="s">
        <v>128</v>
      </c>
      <c r="J22" s="4" t="s">
        <v>87</v>
      </c>
      <c r="K22" s="4" t="s">
        <v>96</v>
      </c>
      <c r="L22" s="4" t="s">
        <v>106</v>
      </c>
    </row>
    <row r="23" spans="1:12" ht="16.5">
      <c r="A23" s="7" t="s">
        <v>9</v>
      </c>
      <c r="B23" s="8">
        <v>570.95000000000005</v>
      </c>
      <c r="C23" s="8">
        <v>106.74</v>
      </c>
      <c r="D23" s="4">
        <v>2684.4</v>
      </c>
      <c r="E23" s="11">
        <v>5271.88</v>
      </c>
      <c r="F23" s="35">
        <f>F24/781.242</f>
        <v>572282.67297457124</v>
      </c>
      <c r="G23" s="8">
        <f>G24/1160000</f>
        <v>1121.231274137931</v>
      </c>
      <c r="H23" s="8">
        <f>H24/877803</f>
        <v>578.57651204199578</v>
      </c>
      <c r="I23" s="8">
        <v>778.1</v>
      </c>
      <c r="J23" s="8">
        <v>2586.64</v>
      </c>
      <c r="K23" s="8">
        <f>783.8*0.7</f>
        <v>548.66</v>
      </c>
      <c r="L23" s="8"/>
    </row>
    <row r="24" spans="1:12" ht="16.5">
      <c r="A24" s="7" t="s">
        <v>10</v>
      </c>
      <c r="B24" s="6">
        <v>323558348</v>
      </c>
      <c r="C24" s="6">
        <v>123828194</v>
      </c>
      <c r="D24" s="6">
        <v>1437765596.5999999</v>
      </c>
      <c r="E24" s="6">
        <v>5271882428</v>
      </c>
      <c r="F24" s="6">
        <v>447091260</v>
      </c>
      <c r="G24" s="6">
        <v>1300628278</v>
      </c>
      <c r="H24" s="6">
        <v>507876198</v>
      </c>
      <c r="I24" s="6">
        <v>644414923</v>
      </c>
      <c r="J24" s="6">
        <v>2142043844</v>
      </c>
      <c r="K24" s="6">
        <f>+K23*1160000</f>
        <v>636445600</v>
      </c>
      <c r="L24" s="6">
        <v>717353683</v>
      </c>
    </row>
    <row r="25" spans="1:12" ht="16.5">
      <c r="A25" s="7" t="s">
        <v>11</v>
      </c>
      <c r="B25" s="8">
        <v>1171</v>
      </c>
      <c r="C25" s="8">
        <v>1171</v>
      </c>
      <c r="D25" s="8">
        <v>1171</v>
      </c>
      <c r="E25" s="8">
        <v>1171</v>
      </c>
      <c r="F25" s="8">
        <v>1171</v>
      </c>
      <c r="G25" s="8">
        <v>1171</v>
      </c>
      <c r="H25" s="8">
        <v>1171</v>
      </c>
      <c r="I25" s="8">
        <v>1171</v>
      </c>
      <c r="J25" s="8">
        <v>1171</v>
      </c>
      <c r="K25" s="8">
        <v>1171</v>
      </c>
      <c r="L25" s="8">
        <v>1171</v>
      </c>
    </row>
    <row r="26" spans="1:12" ht="16.5">
      <c r="A26" s="7" t="s">
        <v>12</v>
      </c>
      <c r="B26" s="6">
        <v>1522911450</v>
      </c>
      <c r="C26" s="6">
        <v>1522911450</v>
      </c>
      <c r="D26" s="6">
        <v>1522911450</v>
      </c>
      <c r="E26" s="6">
        <v>1522911450</v>
      </c>
      <c r="F26" s="6">
        <v>1522911450</v>
      </c>
      <c r="G26" s="6">
        <v>1522911450</v>
      </c>
      <c r="H26" s="6">
        <v>1522911450</v>
      </c>
      <c r="I26" s="6">
        <v>1522911450</v>
      </c>
      <c r="J26" s="6">
        <v>1522911450</v>
      </c>
      <c r="K26" s="6">
        <v>1522911450</v>
      </c>
      <c r="L26" s="6">
        <v>1522911450</v>
      </c>
    </row>
    <row r="27" spans="1:12" ht="16.5">
      <c r="A27" s="100" t="s">
        <v>13</v>
      </c>
      <c r="B27" s="4">
        <v>80101600</v>
      </c>
      <c r="C27" s="4">
        <v>80111600</v>
      </c>
      <c r="D27" s="4">
        <v>86111600</v>
      </c>
      <c r="E27" s="4">
        <v>80101600</v>
      </c>
      <c r="F27" s="4">
        <v>80101600</v>
      </c>
      <c r="G27" s="4">
        <v>60124100</v>
      </c>
      <c r="H27" s="4">
        <v>60124100</v>
      </c>
      <c r="I27" s="4">
        <v>80101600</v>
      </c>
      <c r="J27" s="4">
        <v>80101600</v>
      </c>
      <c r="K27" s="4">
        <v>80101600</v>
      </c>
      <c r="L27" s="4"/>
    </row>
    <row r="28" spans="1:12" ht="16.5">
      <c r="A28" s="101"/>
      <c r="B28" s="4">
        <v>80111600</v>
      </c>
      <c r="C28" s="4">
        <v>86101700</v>
      </c>
      <c r="D28" s="4">
        <v>90101600</v>
      </c>
      <c r="E28" s="4">
        <v>80111600</v>
      </c>
      <c r="F28" s="4">
        <v>80111600</v>
      </c>
      <c r="G28" s="4">
        <v>80101600</v>
      </c>
      <c r="H28" s="4">
        <v>80101600</v>
      </c>
      <c r="I28" s="4">
        <v>80111600</v>
      </c>
      <c r="J28" s="4">
        <v>80111600</v>
      </c>
      <c r="K28" s="4">
        <v>80111600</v>
      </c>
      <c r="L28" s="4"/>
    </row>
    <row r="29" spans="1:12" ht="16.5">
      <c r="A29" s="101"/>
      <c r="B29" s="4">
        <v>86101700</v>
      </c>
      <c r="C29" s="4">
        <v>86111600</v>
      </c>
      <c r="D29" s="4">
        <v>93141500</v>
      </c>
      <c r="E29" s="4">
        <v>80141900</v>
      </c>
      <c r="F29" s="4">
        <v>86101700</v>
      </c>
      <c r="G29" s="4">
        <v>90101600</v>
      </c>
      <c r="H29" s="4">
        <v>86101700</v>
      </c>
      <c r="I29" s="4">
        <v>93141500</v>
      </c>
      <c r="J29" s="4">
        <v>80141900</v>
      </c>
      <c r="K29" s="4">
        <v>86101700</v>
      </c>
      <c r="L29" s="4"/>
    </row>
    <row r="30" spans="1:12" ht="16.5">
      <c r="A30" s="101"/>
      <c r="B30" s="4">
        <v>93141500</v>
      </c>
      <c r="C30" s="4">
        <v>90101600</v>
      </c>
      <c r="D30" s="4">
        <v>93141600</v>
      </c>
      <c r="E30" s="4">
        <v>86111600</v>
      </c>
      <c r="F30" s="4">
        <v>90101600</v>
      </c>
      <c r="G30" s="4">
        <v>93141500</v>
      </c>
      <c r="H30" s="4">
        <v>90101600</v>
      </c>
      <c r="I30" s="4">
        <v>93141600</v>
      </c>
      <c r="J30" s="4">
        <v>86101700</v>
      </c>
      <c r="K30" s="4">
        <v>86111600</v>
      </c>
      <c r="L30" s="4"/>
    </row>
    <row r="31" spans="1:12" ht="16.5">
      <c r="A31" s="101"/>
      <c r="B31" s="4">
        <v>93141700</v>
      </c>
      <c r="C31" s="4">
        <v>93141700</v>
      </c>
      <c r="D31" s="4">
        <v>93141700</v>
      </c>
      <c r="E31" s="4">
        <v>90101600</v>
      </c>
      <c r="F31" s="4">
        <v>93141500</v>
      </c>
      <c r="G31" s="4">
        <v>801419</v>
      </c>
      <c r="H31" s="4">
        <v>93141500</v>
      </c>
      <c r="I31" s="4">
        <v>90101600</v>
      </c>
      <c r="J31" s="4">
        <v>86111600</v>
      </c>
      <c r="K31" s="4">
        <v>93141700</v>
      </c>
      <c r="L31" s="4"/>
    </row>
    <row r="32" spans="1:12" ht="240.6" customHeight="1">
      <c r="A32" s="27" t="s">
        <v>14</v>
      </c>
      <c r="B32" s="27" t="s">
        <v>157</v>
      </c>
      <c r="C32" s="4" t="s">
        <v>55</v>
      </c>
      <c r="D32" s="4" t="s">
        <v>55</v>
      </c>
      <c r="E32" s="27" t="s">
        <v>158</v>
      </c>
      <c r="F32" s="4" t="s">
        <v>55</v>
      </c>
      <c r="G32" s="4" t="s">
        <v>125</v>
      </c>
      <c r="H32" s="4" t="s">
        <v>138</v>
      </c>
      <c r="I32" s="4" t="s">
        <v>151</v>
      </c>
      <c r="J32" s="4" t="s">
        <v>88</v>
      </c>
      <c r="K32" s="4" t="s">
        <v>55</v>
      </c>
      <c r="L32" s="27" t="s">
        <v>158</v>
      </c>
    </row>
    <row r="33" spans="1:12" s="48" customFormat="1" ht="81.75" customHeight="1">
      <c r="A33" s="46" t="s">
        <v>35</v>
      </c>
      <c r="B33" s="47" t="s">
        <v>37</v>
      </c>
      <c r="C33" s="43" t="s">
        <v>164</v>
      </c>
      <c r="D33" s="47" t="s">
        <v>37</v>
      </c>
      <c r="E33" s="47" t="s">
        <v>37</v>
      </c>
      <c r="F33" s="43" t="s">
        <v>164</v>
      </c>
      <c r="G33" s="47" t="s">
        <v>37</v>
      </c>
      <c r="H33" s="47" t="s">
        <v>37</v>
      </c>
      <c r="I33" s="47" t="s">
        <v>37</v>
      </c>
      <c r="J33" s="47" t="s">
        <v>37</v>
      </c>
      <c r="K33" s="47" t="s">
        <v>37</v>
      </c>
      <c r="L33" s="47" t="s">
        <v>156</v>
      </c>
    </row>
    <row r="34" spans="1:12" ht="16.5">
      <c r="A34" s="29" t="s">
        <v>25</v>
      </c>
      <c r="B34" s="30"/>
      <c r="C34" s="30"/>
      <c r="D34" s="30"/>
      <c r="E34" s="30"/>
      <c r="F34" s="30"/>
      <c r="G34" s="30"/>
      <c r="H34" s="30"/>
      <c r="I34" s="30"/>
      <c r="J34" s="30"/>
      <c r="K34" s="30"/>
      <c r="L34" s="30"/>
    </row>
    <row r="35" spans="1:12" ht="16.5">
      <c r="A35" s="7" t="s">
        <v>5</v>
      </c>
      <c r="B35" s="4" t="s">
        <v>46</v>
      </c>
      <c r="C35" s="4" t="s">
        <v>60</v>
      </c>
      <c r="D35" s="4" t="s">
        <v>70</v>
      </c>
      <c r="E35" s="4">
        <v>50001892021</v>
      </c>
      <c r="F35" s="8" t="s">
        <v>116</v>
      </c>
      <c r="G35" s="4" t="s">
        <v>126</v>
      </c>
      <c r="H35" s="36" t="s">
        <v>139</v>
      </c>
      <c r="I35" s="4" t="s">
        <v>153</v>
      </c>
      <c r="J35" s="4" t="s">
        <v>89</v>
      </c>
      <c r="K35" s="4"/>
      <c r="L35" s="4" t="s">
        <v>107</v>
      </c>
    </row>
    <row r="36" spans="1:12" ht="16.5">
      <c r="A36" s="7" t="s">
        <v>6</v>
      </c>
      <c r="B36" s="4">
        <v>170</v>
      </c>
      <c r="C36" s="4">
        <v>67</v>
      </c>
      <c r="D36" s="4">
        <v>111</v>
      </c>
      <c r="E36" s="4">
        <v>88</v>
      </c>
      <c r="F36" s="4">
        <v>136</v>
      </c>
      <c r="G36" s="4">
        <v>102</v>
      </c>
      <c r="H36" s="4">
        <v>81</v>
      </c>
      <c r="I36" s="4">
        <v>119</v>
      </c>
      <c r="J36" s="4">
        <v>129</v>
      </c>
      <c r="K36" s="4">
        <v>47</v>
      </c>
      <c r="L36" s="4"/>
    </row>
    <row r="37" spans="1:12" ht="231" customHeight="1">
      <c r="A37" s="7" t="s">
        <v>7</v>
      </c>
      <c r="B37" s="4" t="s">
        <v>50</v>
      </c>
      <c r="C37" s="10" t="s">
        <v>59</v>
      </c>
      <c r="D37" s="4" t="s">
        <v>71</v>
      </c>
      <c r="E37" s="4" t="s">
        <v>79</v>
      </c>
      <c r="F37" s="5" t="s">
        <v>117</v>
      </c>
      <c r="G37" s="4" t="s">
        <v>127</v>
      </c>
      <c r="H37" s="4" t="s">
        <v>140</v>
      </c>
      <c r="I37" s="4" t="s">
        <v>152</v>
      </c>
      <c r="J37" s="5" t="s">
        <v>90</v>
      </c>
      <c r="K37" s="5" t="s">
        <v>98</v>
      </c>
      <c r="L37" s="5" t="s">
        <v>108</v>
      </c>
    </row>
    <row r="38" spans="1:12" ht="33">
      <c r="A38" s="7" t="s">
        <v>8</v>
      </c>
      <c r="B38" s="4" t="s">
        <v>26</v>
      </c>
      <c r="C38" s="4" t="s">
        <v>61</v>
      </c>
      <c r="D38" s="4" t="s">
        <v>58</v>
      </c>
      <c r="E38" s="4" t="s">
        <v>80</v>
      </c>
      <c r="F38" s="4" t="s">
        <v>112</v>
      </c>
      <c r="G38" s="4" t="s">
        <v>128</v>
      </c>
      <c r="H38" s="4" t="s">
        <v>141</v>
      </c>
      <c r="I38" s="4" t="s">
        <v>154</v>
      </c>
      <c r="J38" s="4" t="s">
        <v>91</v>
      </c>
      <c r="K38" s="4" t="s">
        <v>97</v>
      </c>
      <c r="L38" s="4" t="s">
        <v>109</v>
      </c>
    </row>
    <row r="39" spans="1:12" ht="16.5">
      <c r="A39" s="7" t="s">
        <v>9</v>
      </c>
      <c r="B39" s="13">
        <v>675.56</v>
      </c>
      <c r="C39" s="8">
        <v>1308.83</v>
      </c>
      <c r="D39" s="4">
        <f>723.48*50/100</f>
        <v>361.74</v>
      </c>
      <c r="E39" s="11">
        <v>2397.59</v>
      </c>
      <c r="F39" s="34">
        <f>F40/737.717</f>
        <v>777226.46217994159</v>
      </c>
      <c r="G39" s="8">
        <f>G40/908526</f>
        <v>1023.6360874647506</v>
      </c>
      <c r="H39" s="8">
        <f>H40/1160000</f>
        <v>2581.2844310344826</v>
      </c>
      <c r="I39" s="8">
        <v>525.99</v>
      </c>
      <c r="J39" s="8">
        <v>374.65</v>
      </c>
      <c r="K39" s="8">
        <f>55945.47*0.3</f>
        <v>16783.641</v>
      </c>
      <c r="L39" s="8"/>
    </row>
    <row r="40" spans="1:12" ht="16.5">
      <c r="A40" s="7" t="s">
        <v>10</v>
      </c>
      <c r="B40" s="8">
        <v>435296000</v>
      </c>
      <c r="C40" s="6">
        <v>1518249989</v>
      </c>
      <c r="D40" s="6">
        <f>723486000*0.5</f>
        <v>361743000</v>
      </c>
      <c r="E40" s="6">
        <v>2397599780</v>
      </c>
      <c r="F40" s="6">
        <v>573373174</v>
      </c>
      <c r="G40" s="6">
        <v>930000000</v>
      </c>
      <c r="H40" s="6">
        <v>2994289940</v>
      </c>
      <c r="I40" s="6">
        <v>410933007</v>
      </c>
      <c r="J40" s="6">
        <v>340385945</v>
      </c>
      <c r="K40" s="6"/>
      <c r="L40" s="6">
        <v>842500000</v>
      </c>
    </row>
    <row r="41" spans="1:12" ht="16.5">
      <c r="A41" s="7" t="s">
        <v>11</v>
      </c>
      <c r="B41" s="8">
        <v>1171</v>
      </c>
      <c r="C41" s="8">
        <v>1171</v>
      </c>
      <c r="D41" s="8">
        <v>1171</v>
      </c>
      <c r="E41" s="8">
        <v>1171</v>
      </c>
      <c r="F41" s="8">
        <v>1171</v>
      </c>
      <c r="G41" s="8">
        <v>1171</v>
      </c>
      <c r="H41" s="8">
        <v>1171</v>
      </c>
      <c r="I41" s="8">
        <v>1171</v>
      </c>
      <c r="J41" s="8">
        <v>1171</v>
      </c>
      <c r="K41" s="8">
        <v>1171</v>
      </c>
      <c r="L41" s="8">
        <v>1171</v>
      </c>
    </row>
    <row r="42" spans="1:12" ht="16.5">
      <c r="A42" s="7" t="s">
        <v>12</v>
      </c>
      <c r="B42" s="6">
        <v>1522911450</v>
      </c>
      <c r="C42" s="6">
        <v>1522911450</v>
      </c>
      <c r="D42" s="6">
        <v>1522911450</v>
      </c>
      <c r="E42" s="6">
        <v>1522911450</v>
      </c>
      <c r="F42" s="6">
        <v>1522911450</v>
      </c>
      <c r="G42" s="6">
        <v>1522911450</v>
      </c>
      <c r="H42" s="6">
        <v>1522911450</v>
      </c>
      <c r="I42" s="6">
        <v>1522911450</v>
      </c>
      <c r="J42" s="6">
        <v>1522911450</v>
      </c>
      <c r="K42" s="6">
        <v>1522911450</v>
      </c>
      <c r="L42" s="6">
        <v>1522911450</v>
      </c>
    </row>
    <row r="43" spans="1:12" ht="16.5">
      <c r="A43" s="100" t="s">
        <v>13</v>
      </c>
      <c r="B43" s="4">
        <v>80101600</v>
      </c>
      <c r="C43" s="4">
        <v>60124100</v>
      </c>
      <c r="D43" s="4">
        <v>80101600</v>
      </c>
      <c r="E43" s="4">
        <v>80101600</v>
      </c>
      <c r="F43" s="4">
        <v>80101600</v>
      </c>
      <c r="G43" s="4">
        <v>60124100</v>
      </c>
      <c r="H43" s="4">
        <v>60121600</v>
      </c>
      <c r="I43" s="4">
        <v>80101600</v>
      </c>
      <c r="J43" s="4">
        <v>601221600</v>
      </c>
      <c r="K43" s="4">
        <v>80101600</v>
      </c>
      <c r="L43" s="4"/>
    </row>
    <row r="44" spans="1:12" ht="16.5">
      <c r="A44" s="101"/>
      <c r="B44" s="4">
        <v>80111600</v>
      </c>
      <c r="C44" s="4">
        <v>80101600</v>
      </c>
      <c r="D44" s="4">
        <v>80111600</v>
      </c>
      <c r="E44" s="4">
        <v>80111600</v>
      </c>
      <c r="F44" s="4">
        <v>80111600</v>
      </c>
      <c r="G44" s="4">
        <v>80101600</v>
      </c>
      <c r="H44" s="4">
        <v>60124100</v>
      </c>
      <c r="I44" s="4">
        <v>80111600</v>
      </c>
      <c r="J44" s="4">
        <v>60124100</v>
      </c>
      <c r="K44" s="4">
        <v>80111600</v>
      </c>
      <c r="L44" s="4"/>
    </row>
    <row r="45" spans="1:12" ht="16.5">
      <c r="A45" s="101"/>
      <c r="B45" s="4">
        <v>86101700</v>
      </c>
      <c r="C45" s="4">
        <v>86101700</v>
      </c>
      <c r="D45" s="4">
        <v>86101700</v>
      </c>
      <c r="E45" s="4">
        <v>80141900</v>
      </c>
      <c r="F45" s="4">
        <v>86101700</v>
      </c>
      <c r="G45" s="4">
        <v>80111600</v>
      </c>
      <c r="H45" s="4">
        <v>80101600</v>
      </c>
      <c r="I45" s="4">
        <v>86111600</v>
      </c>
      <c r="J45" s="4">
        <v>80111600</v>
      </c>
      <c r="K45" s="4">
        <v>80141900</v>
      </c>
      <c r="L45" s="4"/>
    </row>
    <row r="46" spans="1:12" ht="16.5">
      <c r="A46" s="101"/>
      <c r="B46" s="4">
        <v>93141500</v>
      </c>
      <c r="C46" s="4">
        <v>93141600</v>
      </c>
      <c r="D46" s="4">
        <v>86111600</v>
      </c>
      <c r="E46" s="4">
        <v>86101700</v>
      </c>
      <c r="F46" s="4">
        <v>86111600</v>
      </c>
      <c r="G46" s="4">
        <v>80141900</v>
      </c>
      <c r="H46" s="4">
        <v>80111600</v>
      </c>
      <c r="I46" s="4">
        <v>93141600</v>
      </c>
      <c r="J46" s="4">
        <v>80141900</v>
      </c>
      <c r="K46" s="4">
        <v>86101700</v>
      </c>
      <c r="L46" s="4"/>
    </row>
    <row r="47" spans="1:12" ht="16.5">
      <c r="A47" s="101"/>
      <c r="B47" s="4">
        <v>93141700</v>
      </c>
      <c r="C47" s="4">
        <v>93141700</v>
      </c>
      <c r="D47" s="4">
        <v>90101600</v>
      </c>
      <c r="E47" s="4">
        <v>86111600</v>
      </c>
      <c r="F47" s="4">
        <v>90101600</v>
      </c>
      <c r="G47" s="4">
        <v>90101600</v>
      </c>
      <c r="H47" s="4">
        <v>93141600</v>
      </c>
      <c r="I47" s="4">
        <v>93141700</v>
      </c>
      <c r="J47" s="4">
        <v>86101700</v>
      </c>
      <c r="K47" s="4">
        <v>86111600</v>
      </c>
      <c r="L47" s="4"/>
    </row>
    <row r="48" spans="1:12" ht="172.5" customHeight="1">
      <c r="A48" s="7" t="s">
        <v>14</v>
      </c>
      <c r="B48" s="27" t="s">
        <v>157</v>
      </c>
      <c r="C48" s="4" t="s">
        <v>62</v>
      </c>
      <c r="D48" s="4" t="s">
        <v>72</v>
      </c>
      <c r="E48" s="27" t="s">
        <v>158</v>
      </c>
      <c r="F48" s="4" t="s">
        <v>118</v>
      </c>
      <c r="G48" s="4" t="s">
        <v>129</v>
      </c>
      <c r="H48" s="4" t="s">
        <v>142</v>
      </c>
      <c r="I48" s="4" t="s">
        <v>155</v>
      </c>
      <c r="J48" s="4" t="s">
        <v>92</v>
      </c>
      <c r="K48" s="4" t="s">
        <v>159</v>
      </c>
      <c r="L48" s="27" t="s">
        <v>158</v>
      </c>
    </row>
    <row r="49" spans="1:12" ht="198" customHeight="1">
      <c r="A49" s="40" t="s">
        <v>161</v>
      </c>
      <c r="B49" s="27"/>
      <c r="C49" s="4"/>
      <c r="D49" s="4"/>
      <c r="E49" s="27"/>
      <c r="F49" s="4"/>
      <c r="G49" s="4"/>
      <c r="H49" s="4"/>
      <c r="I49" s="38" t="s">
        <v>162</v>
      </c>
      <c r="J49" s="41"/>
      <c r="K49" s="38" t="s">
        <v>163</v>
      </c>
      <c r="L49" s="27"/>
    </row>
    <row r="50" spans="1:12" ht="57.75" customHeight="1">
      <c r="A50" s="40"/>
      <c r="B50" s="27"/>
      <c r="C50" s="4"/>
      <c r="D50" s="4"/>
      <c r="E50" s="27"/>
      <c r="F50" s="4"/>
      <c r="G50" s="4"/>
      <c r="H50" s="4"/>
      <c r="I50" s="4"/>
      <c r="J50" s="41"/>
      <c r="K50" s="38">
        <v>90.63</v>
      </c>
      <c r="L50" s="27"/>
    </row>
    <row r="51" spans="1:12" ht="32.450000000000003" customHeight="1">
      <c r="A51" s="29" t="s">
        <v>34</v>
      </c>
      <c r="B51" s="30"/>
      <c r="C51" s="30"/>
      <c r="D51" s="30"/>
      <c r="E51" s="30"/>
      <c r="F51" s="30"/>
      <c r="G51" s="30"/>
      <c r="H51" s="30"/>
      <c r="I51" s="30"/>
      <c r="J51" s="30"/>
      <c r="K51" s="30"/>
      <c r="L51" s="30"/>
    </row>
    <row r="52" spans="1:12" ht="16.5">
      <c r="A52" s="7" t="s">
        <v>5</v>
      </c>
      <c r="B52" s="28"/>
      <c r="C52" s="4"/>
      <c r="D52" s="4"/>
      <c r="E52" s="4"/>
      <c r="F52" s="4"/>
      <c r="G52" s="4"/>
      <c r="H52" s="4"/>
      <c r="I52" s="4"/>
      <c r="J52" s="4"/>
      <c r="K52" s="4"/>
      <c r="L52" s="4"/>
    </row>
    <row r="53" spans="1:12" ht="16.5">
      <c r="A53" s="7" t="s">
        <v>6</v>
      </c>
      <c r="B53" s="4"/>
      <c r="C53" s="4"/>
      <c r="D53" s="4"/>
      <c r="E53" s="4"/>
      <c r="F53" s="4"/>
      <c r="G53" s="4"/>
      <c r="H53" s="4"/>
      <c r="I53" s="4"/>
      <c r="J53" s="4"/>
      <c r="K53" s="4"/>
      <c r="L53" s="4"/>
    </row>
    <row r="54" spans="1:12" ht="47.25" customHeight="1">
      <c r="A54" s="7" t="s">
        <v>7</v>
      </c>
      <c r="B54" s="5"/>
      <c r="C54" s="10"/>
      <c r="D54" s="4"/>
      <c r="E54" s="4"/>
      <c r="F54" s="5"/>
      <c r="G54" s="5"/>
      <c r="H54" s="5"/>
      <c r="I54" s="5"/>
      <c r="J54" s="5"/>
      <c r="K54" s="5"/>
      <c r="L54" s="5"/>
    </row>
    <row r="55" spans="1:12" ht="16.5">
      <c r="A55" s="7" t="s">
        <v>8</v>
      </c>
      <c r="B55" s="4"/>
      <c r="C55" s="4"/>
      <c r="D55" s="4"/>
      <c r="E55" s="4"/>
      <c r="F55" s="4"/>
      <c r="G55" s="4"/>
      <c r="H55" s="4"/>
      <c r="I55" s="4"/>
      <c r="J55" s="4"/>
      <c r="K55" s="4"/>
      <c r="L55" s="4"/>
    </row>
    <row r="56" spans="1:12" ht="16.5">
      <c r="A56" s="7" t="s">
        <v>9</v>
      </c>
      <c r="B56" s="8"/>
      <c r="C56" s="8"/>
      <c r="D56" s="4"/>
      <c r="E56" s="11"/>
      <c r="F56" s="8"/>
      <c r="G56" s="8"/>
      <c r="H56" s="8"/>
      <c r="I56" s="8"/>
      <c r="J56" s="8"/>
      <c r="K56" s="8"/>
      <c r="L56" s="8"/>
    </row>
    <row r="57" spans="1:12" ht="16.5">
      <c r="A57" s="7" t="s">
        <v>10</v>
      </c>
      <c r="B57" s="6"/>
      <c r="C57" s="6"/>
      <c r="D57" s="6"/>
      <c r="E57" s="6"/>
      <c r="F57" s="6"/>
      <c r="G57" s="6"/>
      <c r="H57" s="6"/>
      <c r="I57" s="6"/>
      <c r="J57" s="6"/>
      <c r="K57" s="6"/>
      <c r="L57" s="6"/>
    </row>
    <row r="58" spans="1:12" ht="16.5">
      <c r="A58" s="7" t="s">
        <v>11</v>
      </c>
      <c r="B58" s="8"/>
      <c r="C58" s="8"/>
      <c r="D58" s="8"/>
      <c r="E58" s="8"/>
      <c r="F58" s="8"/>
      <c r="G58" s="8"/>
      <c r="H58" s="8"/>
      <c r="I58" s="8"/>
      <c r="J58" s="8"/>
      <c r="K58" s="8"/>
      <c r="L58" s="8"/>
    </row>
    <row r="59" spans="1:12" ht="16.5">
      <c r="A59" s="7" t="s">
        <v>12</v>
      </c>
      <c r="B59" s="6"/>
      <c r="C59" s="6"/>
      <c r="D59" s="6"/>
      <c r="E59" s="6"/>
      <c r="F59" s="6"/>
      <c r="G59" s="6"/>
      <c r="H59" s="6"/>
      <c r="I59" s="6"/>
      <c r="J59" s="6"/>
      <c r="K59" s="6"/>
      <c r="L59" s="6"/>
    </row>
    <row r="60" spans="1:12" ht="16.5">
      <c r="A60" s="100" t="s">
        <v>13</v>
      </c>
      <c r="B60" s="4"/>
      <c r="C60" s="4"/>
      <c r="D60" s="4"/>
      <c r="E60" s="4"/>
      <c r="F60" s="4"/>
      <c r="G60" s="4"/>
      <c r="H60" s="4"/>
      <c r="I60" s="4"/>
      <c r="J60" s="4"/>
      <c r="K60" s="4"/>
      <c r="L60" s="4"/>
    </row>
    <row r="61" spans="1:12" ht="16.5">
      <c r="A61" s="101"/>
      <c r="B61" s="4"/>
      <c r="C61" s="4"/>
      <c r="D61" s="4"/>
      <c r="E61" s="4"/>
      <c r="F61" s="4"/>
      <c r="G61" s="4"/>
      <c r="H61" s="4"/>
      <c r="I61" s="4"/>
      <c r="J61" s="4"/>
      <c r="K61" s="4"/>
      <c r="L61" s="4"/>
    </row>
    <row r="62" spans="1:12" ht="16.5">
      <c r="A62" s="101"/>
      <c r="B62" s="4"/>
      <c r="C62" s="4"/>
      <c r="D62" s="4"/>
      <c r="E62" s="4"/>
      <c r="F62" s="4"/>
      <c r="G62" s="4"/>
      <c r="H62" s="4"/>
      <c r="I62" s="4"/>
      <c r="J62" s="4"/>
      <c r="K62" s="4"/>
      <c r="L62" s="4"/>
    </row>
    <row r="63" spans="1:12" ht="16.5">
      <c r="A63" s="101"/>
      <c r="B63" s="4"/>
      <c r="C63" s="4"/>
      <c r="D63" s="4"/>
      <c r="E63" s="4"/>
      <c r="F63" s="4"/>
      <c r="G63" s="4"/>
      <c r="H63" s="4"/>
      <c r="I63" s="4"/>
      <c r="J63" s="4"/>
      <c r="K63" s="4"/>
      <c r="L63" s="4"/>
    </row>
    <row r="64" spans="1:12" ht="16.5">
      <c r="A64" s="101"/>
      <c r="B64" s="4"/>
      <c r="C64" s="4"/>
      <c r="D64" s="4"/>
      <c r="E64" s="4"/>
      <c r="F64" s="4"/>
      <c r="G64" s="4"/>
      <c r="H64" s="4"/>
      <c r="I64" s="4"/>
      <c r="J64" s="4"/>
      <c r="K64" s="4"/>
      <c r="L64" s="4"/>
    </row>
    <row r="65" spans="1:12" ht="58.5" customHeight="1">
      <c r="A65" s="7" t="s">
        <v>14</v>
      </c>
      <c r="B65" s="31"/>
      <c r="C65" s="4"/>
      <c r="D65" s="4"/>
      <c r="E65" s="4"/>
      <c r="F65" s="4"/>
      <c r="G65" s="22"/>
      <c r="H65" s="22"/>
      <c r="I65" s="22"/>
      <c r="J65" s="22"/>
      <c r="K65" s="22"/>
      <c r="L65" s="22"/>
    </row>
    <row r="66" spans="1:12" s="48" customFormat="1" ht="73.5" customHeight="1">
      <c r="A66" s="46" t="s">
        <v>36</v>
      </c>
      <c r="B66" s="47" t="s">
        <v>37</v>
      </c>
      <c r="C66" s="43" t="s">
        <v>164</v>
      </c>
      <c r="D66" s="47" t="s">
        <v>37</v>
      </c>
      <c r="E66" s="47" t="s">
        <v>37</v>
      </c>
      <c r="F66" s="43" t="s">
        <v>164</v>
      </c>
      <c r="G66" s="47" t="s">
        <v>37</v>
      </c>
      <c r="H66" s="47" t="s">
        <v>37</v>
      </c>
      <c r="I66" s="47" t="s">
        <v>37</v>
      </c>
      <c r="J66" s="47" t="s">
        <v>37</v>
      </c>
      <c r="K66" s="47" t="s">
        <v>37</v>
      </c>
      <c r="L66" s="47" t="s">
        <v>156</v>
      </c>
    </row>
    <row r="67" spans="1:12" ht="30.6" customHeight="1">
      <c r="A67" s="23"/>
      <c r="B67" s="24"/>
      <c r="C67" s="25"/>
      <c r="D67" s="25"/>
      <c r="E67" s="26"/>
      <c r="F67" s="25"/>
      <c r="G67" s="25"/>
      <c r="H67" s="25"/>
      <c r="I67" s="25"/>
      <c r="J67" s="25"/>
      <c r="K67" s="25"/>
      <c r="L67" s="25"/>
    </row>
    <row r="68" spans="1:12" ht="31.9" customHeight="1">
      <c r="A68" s="7" t="s">
        <v>27</v>
      </c>
      <c r="B68" s="9">
        <f>+B56+B39+B23+B8</f>
        <v>2177.5</v>
      </c>
      <c r="C68" s="9">
        <f>+C39+C23+C8</f>
        <v>1604.34</v>
      </c>
      <c r="D68" s="9">
        <f>+D39+D23+D8</f>
        <v>3485.1250000000005</v>
      </c>
      <c r="E68" s="9">
        <f>+E39+E23+E8</f>
        <v>8640.68</v>
      </c>
      <c r="F68" s="9">
        <f>+F39+F23+F8+F56</f>
        <v>1350731.1351545127</v>
      </c>
      <c r="G68" s="9">
        <f>+G39+G23+G8+G56</f>
        <v>2261.205253968998</v>
      </c>
      <c r="H68" s="9">
        <f>+H39+H23+H8+H56</f>
        <v>5015.3035413523403</v>
      </c>
      <c r="I68" s="9">
        <f>+I39+I23+I8+I56</f>
        <v>1477.5900000000001</v>
      </c>
      <c r="J68" s="9">
        <f>+J39+J23+J8+J56</f>
        <v>3546.8090000000002</v>
      </c>
      <c r="K68" s="9">
        <f>+K39+K23+K8+K50</f>
        <v>18837.204000000002</v>
      </c>
      <c r="L68" s="9">
        <f>+L39+L23+L8+L56</f>
        <v>0</v>
      </c>
    </row>
    <row r="69" spans="1:12" ht="31.9" customHeight="1">
      <c r="A69" s="7" t="s">
        <v>11</v>
      </c>
      <c r="B69" s="9">
        <f>+B41</f>
        <v>1171</v>
      </c>
      <c r="C69" s="9">
        <f>+C41</f>
        <v>1171</v>
      </c>
      <c r="D69" s="9">
        <f t="shared" ref="D69:L69" si="0">+D41</f>
        <v>1171</v>
      </c>
      <c r="E69" s="9">
        <f t="shared" si="0"/>
        <v>1171</v>
      </c>
      <c r="F69" s="9">
        <f t="shared" si="0"/>
        <v>1171</v>
      </c>
      <c r="G69" s="9">
        <f t="shared" si="0"/>
        <v>1171</v>
      </c>
      <c r="H69" s="9">
        <f>+H41</f>
        <v>1171</v>
      </c>
      <c r="I69" s="9">
        <f t="shared" si="0"/>
        <v>1171</v>
      </c>
      <c r="J69" s="9">
        <f t="shared" si="0"/>
        <v>1171</v>
      </c>
      <c r="K69" s="9">
        <f t="shared" si="0"/>
        <v>1171</v>
      </c>
      <c r="L69" s="9">
        <f t="shared" si="0"/>
        <v>1171</v>
      </c>
    </row>
    <row r="70" spans="1:12" ht="20.45" customHeight="1">
      <c r="A70" s="23"/>
      <c r="B70" s="24"/>
      <c r="C70" s="25"/>
      <c r="D70" s="25"/>
      <c r="E70" s="26"/>
      <c r="F70" s="25"/>
      <c r="G70" s="25"/>
      <c r="H70" s="25"/>
      <c r="I70" s="25"/>
      <c r="J70" s="25"/>
      <c r="K70" s="25"/>
      <c r="L70" s="25"/>
    </row>
    <row r="71" spans="1:12" ht="15.75" thickBot="1">
      <c r="A71" s="2"/>
      <c r="B71" s="2"/>
      <c r="C71" s="2"/>
      <c r="D71" s="2"/>
      <c r="E71" s="2"/>
      <c r="F71" s="2"/>
      <c r="G71" s="2"/>
      <c r="H71" s="2"/>
      <c r="I71" s="2"/>
      <c r="J71" s="2"/>
      <c r="K71" s="2"/>
      <c r="L71" s="2"/>
    </row>
    <row r="72" spans="1:12" s="48" customFormat="1" ht="52.5" customHeight="1" thickBot="1">
      <c r="A72" s="49" t="s">
        <v>81</v>
      </c>
      <c r="B72" s="50" t="s">
        <v>37</v>
      </c>
      <c r="C72" s="43" t="s">
        <v>164</v>
      </c>
      <c r="D72" s="47" t="s">
        <v>37</v>
      </c>
      <c r="E72" s="47" t="s">
        <v>37</v>
      </c>
      <c r="F72" s="43" t="s">
        <v>164</v>
      </c>
      <c r="G72" s="47" t="s">
        <v>37</v>
      </c>
      <c r="H72" s="47" t="s">
        <v>37</v>
      </c>
      <c r="I72" s="50" t="s">
        <v>37</v>
      </c>
      <c r="J72" s="50" t="s">
        <v>37</v>
      </c>
      <c r="K72" s="50" t="s">
        <v>37</v>
      </c>
      <c r="L72" s="47" t="s">
        <v>156</v>
      </c>
    </row>
    <row r="76" spans="1:12">
      <c r="B76" t="s">
        <v>160</v>
      </c>
    </row>
  </sheetData>
  <sheetProtection formatCells="0" formatColumns="0" formatRows="0" insertColumns="0" insertRows="0" insertHyperlinks="0" deleteColumns="0" deleteRows="0" sort="0" autoFilter="0" pivotTables="0"/>
  <mergeCells count="5">
    <mergeCell ref="A1:A2"/>
    <mergeCell ref="A60:A64"/>
    <mergeCell ref="A12:A16"/>
    <mergeCell ref="A43:A47"/>
    <mergeCell ref="A27:A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E73"/>
  <sheetViews>
    <sheetView zoomScale="85" zoomScaleNormal="85" workbookViewId="0">
      <pane xSplit="2" ySplit="2" topLeftCell="C3" activePane="bottomRight" state="frozen"/>
      <selection pane="topRight" activeCell="C1" sqref="C1"/>
      <selection pane="bottomLeft" activeCell="A3" sqref="A3"/>
      <selection pane="bottomRight" activeCell="F11" sqref="F11"/>
    </sheetView>
  </sheetViews>
  <sheetFormatPr baseColWidth="10" defaultColWidth="10.7109375" defaultRowHeight="15"/>
  <cols>
    <col min="1" max="1" width="0" style="57" hidden="1" customWidth="1"/>
    <col min="2" max="2" width="57.42578125" style="57" customWidth="1"/>
    <col min="3" max="3" width="54.28515625" style="57" customWidth="1"/>
    <col min="4" max="4" width="63.5703125" style="57" customWidth="1"/>
    <col min="5" max="16384" width="10.7109375" style="57"/>
  </cols>
  <sheetData>
    <row r="1" spans="1:5" ht="50.25" customHeight="1">
      <c r="A1" s="56"/>
      <c r="B1" s="103" t="s">
        <v>168</v>
      </c>
      <c r="C1" s="75" t="s">
        <v>0</v>
      </c>
      <c r="D1" s="75" t="s">
        <v>1</v>
      </c>
      <c r="E1" s="61"/>
    </row>
    <row r="2" spans="1:5" ht="33.75" customHeight="1">
      <c r="A2" s="56"/>
      <c r="B2" s="103"/>
      <c r="C2" s="75" t="s">
        <v>205</v>
      </c>
      <c r="D2" s="75" t="s">
        <v>206</v>
      </c>
      <c r="E2" s="61"/>
    </row>
    <row r="3" spans="1:5" ht="15" customHeight="1">
      <c r="B3" s="76" t="s">
        <v>23</v>
      </c>
      <c r="C3" s="77"/>
      <c r="D3" s="78"/>
      <c r="E3" s="61"/>
    </row>
    <row r="4" spans="1:5" ht="15" customHeight="1">
      <c r="B4" s="79" t="s">
        <v>5</v>
      </c>
      <c r="C4" s="66" t="s">
        <v>175</v>
      </c>
      <c r="D4" s="31" t="s">
        <v>170</v>
      </c>
      <c r="E4" s="61"/>
    </row>
    <row r="5" spans="1:5" ht="15" customHeight="1">
      <c r="B5" s="79" t="s">
        <v>6</v>
      </c>
      <c r="C5" s="66">
        <v>11</v>
      </c>
      <c r="D5" s="31">
        <v>93</v>
      </c>
      <c r="E5" s="61"/>
    </row>
    <row r="6" spans="1:5" ht="85.15" customHeight="1">
      <c r="B6" s="79" t="s">
        <v>7</v>
      </c>
      <c r="C6" s="71" t="s">
        <v>176</v>
      </c>
      <c r="D6" s="64" t="s">
        <v>171</v>
      </c>
      <c r="E6" s="61"/>
    </row>
    <row r="7" spans="1:5" ht="15" customHeight="1">
      <c r="B7" s="79" t="s">
        <v>8</v>
      </c>
      <c r="C7" s="66" t="s">
        <v>177</v>
      </c>
      <c r="D7" s="31" t="s">
        <v>186</v>
      </c>
      <c r="E7" s="61"/>
    </row>
    <row r="8" spans="1:5" ht="15" customHeight="1">
      <c r="B8" s="79" t="s">
        <v>9</v>
      </c>
      <c r="C8" s="67">
        <f>C9/1000000</f>
        <v>77.347005999999993</v>
      </c>
      <c r="D8" s="9">
        <f>D9/1160000</f>
        <v>172.37345689655172</v>
      </c>
      <c r="E8" s="61"/>
    </row>
    <row r="9" spans="1:5" ht="15" customHeight="1">
      <c r="B9" s="79" t="s">
        <v>10</v>
      </c>
      <c r="C9" s="68">
        <v>77347006</v>
      </c>
      <c r="D9" s="62">
        <v>199953210</v>
      </c>
      <c r="E9" s="61"/>
    </row>
    <row r="10" spans="1:5" ht="15" customHeight="1">
      <c r="B10" s="79" t="s">
        <v>11</v>
      </c>
      <c r="C10" s="69">
        <f>C11/1300000</f>
        <v>384.61538461538464</v>
      </c>
      <c r="D10" s="69">
        <f>D11/1300000</f>
        <v>384.61538461538464</v>
      </c>
      <c r="E10" s="61"/>
    </row>
    <row r="11" spans="1:5" ht="15" customHeight="1">
      <c r="B11" s="79" t="s">
        <v>12</v>
      </c>
      <c r="C11" s="70">
        <v>500000000</v>
      </c>
      <c r="D11" s="59">
        <v>500000000</v>
      </c>
      <c r="E11" s="61"/>
    </row>
    <row r="12" spans="1:5" ht="15" customHeight="1">
      <c r="B12" s="104" t="s">
        <v>13</v>
      </c>
      <c r="C12" s="91">
        <v>10161500</v>
      </c>
      <c r="D12" s="91">
        <v>10161500</v>
      </c>
      <c r="E12" s="61"/>
    </row>
    <row r="13" spans="1:5" ht="15" customHeight="1">
      <c r="B13" s="104"/>
      <c r="C13" s="66">
        <v>10171500</v>
      </c>
      <c r="D13" s="31">
        <v>10171500</v>
      </c>
      <c r="E13" s="61"/>
    </row>
    <row r="14" spans="1:5" ht="15" customHeight="1">
      <c r="B14" s="104"/>
      <c r="C14" s="66">
        <v>10171600</v>
      </c>
      <c r="D14" s="31">
        <v>10171600</v>
      </c>
      <c r="E14" s="61"/>
    </row>
    <row r="15" spans="1:5" ht="15" customHeight="1">
      <c r="B15" s="104"/>
      <c r="C15" s="66">
        <v>10171700</v>
      </c>
      <c r="D15" s="31">
        <v>10171700</v>
      </c>
      <c r="E15" s="61"/>
    </row>
    <row r="16" spans="1:5" ht="15" customHeight="1">
      <c r="B16" s="104"/>
      <c r="C16" s="66">
        <v>70111600</v>
      </c>
      <c r="D16" s="31">
        <v>10171800</v>
      </c>
      <c r="E16" s="61"/>
    </row>
    <row r="17" spans="1:5" ht="82.5" customHeight="1">
      <c r="A17" s="56"/>
      <c r="B17" s="80" t="s">
        <v>14</v>
      </c>
      <c r="C17" s="64" t="s">
        <v>187</v>
      </c>
      <c r="D17" s="64" t="s">
        <v>187</v>
      </c>
      <c r="E17" s="61"/>
    </row>
    <row r="18" spans="1:5" ht="15" customHeight="1">
      <c r="B18" s="76" t="s">
        <v>24</v>
      </c>
      <c r="C18" s="78"/>
      <c r="D18" s="78"/>
      <c r="E18" s="61"/>
    </row>
    <row r="19" spans="1:5" ht="15" customHeight="1">
      <c r="B19" s="79" t="s">
        <v>5</v>
      </c>
      <c r="C19" s="66" t="s">
        <v>179</v>
      </c>
      <c r="D19" s="60" t="s">
        <v>173</v>
      </c>
      <c r="E19" s="61"/>
    </row>
    <row r="20" spans="1:5" ht="15" customHeight="1">
      <c r="B20" s="79" t="s">
        <v>6</v>
      </c>
      <c r="C20" s="74">
        <v>7</v>
      </c>
      <c r="D20" s="60">
        <v>95</v>
      </c>
      <c r="E20" s="61"/>
    </row>
    <row r="21" spans="1:5" ht="137.65" customHeight="1">
      <c r="B21" s="79" t="s">
        <v>7</v>
      </c>
      <c r="C21" s="65" t="s">
        <v>182</v>
      </c>
      <c r="D21" s="65" t="s">
        <v>172</v>
      </c>
      <c r="E21" s="61"/>
    </row>
    <row r="22" spans="1:5" ht="15" customHeight="1">
      <c r="B22" s="79" t="s">
        <v>8</v>
      </c>
      <c r="C22" s="66" t="s">
        <v>178</v>
      </c>
      <c r="D22" s="31" t="s">
        <v>186</v>
      </c>
      <c r="E22" s="61"/>
    </row>
    <row r="23" spans="1:5" ht="15" customHeight="1">
      <c r="B23" s="79" t="s">
        <v>9</v>
      </c>
      <c r="C23" s="67">
        <f>C24/1000000</f>
        <v>180.769002</v>
      </c>
      <c r="D23" s="9">
        <f>D24/1160000</f>
        <v>301.75512758620692</v>
      </c>
      <c r="E23" s="61"/>
    </row>
    <row r="24" spans="1:5" ht="15" customHeight="1">
      <c r="B24" s="79" t="s">
        <v>10</v>
      </c>
      <c r="C24" s="70">
        <v>180769002</v>
      </c>
      <c r="D24" s="59">
        <v>350035948</v>
      </c>
      <c r="E24" s="61"/>
    </row>
    <row r="25" spans="1:5" ht="15" customHeight="1">
      <c r="B25" s="79" t="s">
        <v>11</v>
      </c>
      <c r="C25" s="69">
        <f>C26/1300000</f>
        <v>384.61538461538464</v>
      </c>
      <c r="D25" s="9">
        <f>D26/1300000</f>
        <v>384.61538461538464</v>
      </c>
      <c r="E25" s="61"/>
    </row>
    <row r="26" spans="1:5" ht="15" customHeight="1">
      <c r="B26" s="79" t="s">
        <v>12</v>
      </c>
      <c r="C26" s="70">
        <v>500000000</v>
      </c>
      <c r="D26" s="59">
        <v>500000000</v>
      </c>
      <c r="E26" s="61"/>
    </row>
    <row r="27" spans="1:5" ht="15" customHeight="1">
      <c r="B27" s="105" t="s">
        <v>13</v>
      </c>
      <c r="C27" s="91">
        <v>10161500</v>
      </c>
      <c r="D27" s="91">
        <v>10161500</v>
      </c>
      <c r="E27" s="61"/>
    </row>
    <row r="28" spans="1:5" ht="15" customHeight="1">
      <c r="B28" s="106"/>
      <c r="C28" s="66">
        <v>10171500</v>
      </c>
      <c r="D28" s="31">
        <v>10171500</v>
      </c>
      <c r="E28" s="61"/>
    </row>
    <row r="29" spans="1:5" ht="15" customHeight="1">
      <c r="B29" s="106"/>
      <c r="C29" s="66">
        <v>10171600</v>
      </c>
      <c r="D29" s="31">
        <v>10171600</v>
      </c>
      <c r="E29" s="61"/>
    </row>
    <row r="30" spans="1:5" ht="15" customHeight="1">
      <c r="B30" s="106"/>
      <c r="C30" s="66">
        <v>10171700</v>
      </c>
      <c r="D30" s="31">
        <v>10171700</v>
      </c>
      <c r="E30" s="61"/>
    </row>
    <row r="31" spans="1:5" ht="15" customHeight="1">
      <c r="B31" s="106"/>
      <c r="C31" s="66">
        <v>10171800</v>
      </c>
      <c r="D31" s="31">
        <v>10171800</v>
      </c>
      <c r="E31" s="61"/>
    </row>
    <row r="32" spans="1:5" ht="91.9" customHeight="1">
      <c r="B32" s="81" t="s">
        <v>14</v>
      </c>
      <c r="C32" s="64" t="s">
        <v>191</v>
      </c>
      <c r="D32" s="64" t="s">
        <v>187</v>
      </c>
      <c r="E32" s="61"/>
    </row>
    <row r="33" spans="2:5" ht="15" customHeight="1">
      <c r="B33" s="76" t="s">
        <v>185</v>
      </c>
      <c r="C33" s="78"/>
      <c r="D33" s="61"/>
      <c r="E33" s="61"/>
    </row>
    <row r="34" spans="2:5" ht="15" customHeight="1">
      <c r="B34" s="79" t="s">
        <v>5</v>
      </c>
      <c r="C34" s="72" t="s">
        <v>181</v>
      </c>
      <c r="D34" s="61"/>
      <c r="E34" s="61"/>
    </row>
    <row r="35" spans="2:5" ht="15" customHeight="1">
      <c r="B35" s="79" t="s">
        <v>6</v>
      </c>
      <c r="C35" s="66">
        <v>20</v>
      </c>
      <c r="D35" s="61"/>
      <c r="E35" s="61"/>
    </row>
    <row r="36" spans="2:5" ht="39" customHeight="1">
      <c r="B36" s="79" t="s">
        <v>7</v>
      </c>
      <c r="C36" s="71" t="s">
        <v>184</v>
      </c>
      <c r="D36" s="61"/>
      <c r="E36" s="61"/>
    </row>
    <row r="37" spans="2:5" ht="15" customHeight="1">
      <c r="B37" s="79" t="s">
        <v>8</v>
      </c>
      <c r="C37" s="66" t="s">
        <v>180</v>
      </c>
      <c r="D37" s="61"/>
      <c r="E37" s="61"/>
    </row>
    <row r="38" spans="2:5" ht="15" customHeight="1">
      <c r="B38" s="79" t="s">
        <v>9</v>
      </c>
      <c r="C38" s="67">
        <f>C39/689455</f>
        <v>194.35641194856808</v>
      </c>
      <c r="D38" s="61"/>
      <c r="E38" s="61"/>
    </row>
    <row r="39" spans="2:5" ht="15" customHeight="1">
      <c r="B39" s="79" t="s">
        <v>10</v>
      </c>
      <c r="C39" s="73">
        <v>134000000</v>
      </c>
      <c r="D39" s="61"/>
      <c r="E39" s="61"/>
    </row>
    <row r="40" spans="2:5" ht="15" customHeight="1">
      <c r="B40" s="79" t="s">
        <v>11</v>
      </c>
      <c r="C40" s="69">
        <f>C41/1300000</f>
        <v>384.61538461538464</v>
      </c>
      <c r="D40" s="61"/>
      <c r="E40" s="61"/>
    </row>
    <row r="41" spans="2:5" ht="15" customHeight="1">
      <c r="B41" s="79" t="s">
        <v>12</v>
      </c>
      <c r="C41" s="70">
        <v>500000000</v>
      </c>
      <c r="D41" s="61"/>
      <c r="E41" s="61"/>
    </row>
    <row r="42" spans="2:5" ht="15" customHeight="1">
      <c r="B42" s="105" t="s">
        <v>13</v>
      </c>
      <c r="C42" s="91">
        <v>10161500</v>
      </c>
      <c r="D42" s="61"/>
      <c r="E42" s="61"/>
    </row>
    <row r="43" spans="2:5" ht="15" customHeight="1">
      <c r="B43" s="106"/>
      <c r="C43" s="66">
        <v>10171500</v>
      </c>
      <c r="D43" s="61"/>
      <c r="E43" s="61"/>
    </row>
    <row r="44" spans="2:5" ht="15" customHeight="1">
      <c r="B44" s="106"/>
      <c r="C44" s="66">
        <v>10171600</v>
      </c>
      <c r="D44" s="61"/>
      <c r="E44" s="61"/>
    </row>
    <row r="45" spans="2:5" ht="15" customHeight="1">
      <c r="B45" s="106"/>
      <c r="C45" s="66">
        <v>10171700</v>
      </c>
      <c r="D45" s="61"/>
      <c r="E45" s="61"/>
    </row>
    <row r="46" spans="2:5" ht="15" customHeight="1">
      <c r="B46" s="106"/>
      <c r="C46" s="66">
        <v>10171800</v>
      </c>
      <c r="D46" s="61"/>
      <c r="E46" s="61"/>
    </row>
    <row r="47" spans="2:5" ht="99">
      <c r="B47" s="81" t="s">
        <v>14</v>
      </c>
      <c r="C47" s="64" t="s">
        <v>187</v>
      </c>
      <c r="D47" s="61"/>
      <c r="E47" s="61"/>
    </row>
    <row r="48" spans="2:5" ht="15" customHeight="1">
      <c r="B48" s="81"/>
      <c r="C48" s="31"/>
      <c r="D48" s="31"/>
      <c r="E48" s="61"/>
    </row>
    <row r="49" spans="2:5" s="58" customFormat="1" ht="51">
      <c r="B49" s="82" t="s">
        <v>35</v>
      </c>
      <c r="C49" s="83" t="s">
        <v>165</v>
      </c>
      <c r="D49" s="83" t="s">
        <v>37</v>
      </c>
      <c r="E49" s="84"/>
    </row>
    <row r="50" spans="2:5" s="58" customFormat="1" ht="15" customHeight="1">
      <c r="B50" s="85"/>
      <c r="C50" s="86"/>
      <c r="D50" s="86"/>
      <c r="E50" s="84"/>
    </row>
    <row r="51" spans="2:5" ht="15" customHeight="1">
      <c r="B51" s="87"/>
      <c r="C51" s="24"/>
      <c r="D51" s="88"/>
      <c r="E51" s="61"/>
    </row>
    <row r="52" spans="2:5" ht="15" customHeight="1">
      <c r="B52" s="79" t="s">
        <v>167</v>
      </c>
      <c r="C52" s="9">
        <f>C8+C38</f>
        <v>271.70341794856807</v>
      </c>
      <c r="D52" s="9">
        <f>D8+D23</f>
        <v>474.12858448275864</v>
      </c>
      <c r="E52" s="61"/>
    </row>
    <row r="53" spans="2:5" ht="15" customHeight="1">
      <c r="B53" s="79" t="s">
        <v>11</v>
      </c>
      <c r="C53" s="9">
        <f>+C10</f>
        <v>384.61538461538464</v>
      </c>
      <c r="D53" s="9">
        <f>+D10</f>
        <v>384.61538461538464</v>
      </c>
      <c r="E53" s="61"/>
    </row>
    <row r="54" spans="2:5" ht="15" customHeight="1">
      <c r="B54" s="87"/>
      <c r="C54" s="24"/>
      <c r="D54" s="88"/>
      <c r="E54" s="61"/>
    </row>
    <row r="55" spans="2:5" ht="15" customHeight="1" thickBot="1">
      <c r="B55" s="89"/>
      <c r="C55" s="89"/>
      <c r="D55" s="89"/>
      <c r="E55" s="61"/>
    </row>
    <row r="56" spans="2:5" s="58" customFormat="1" ht="27" thickBot="1">
      <c r="B56" s="90" t="s">
        <v>81</v>
      </c>
      <c r="C56" s="83" t="s">
        <v>165</v>
      </c>
      <c r="D56" s="83" t="s">
        <v>37</v>
      </c>
      <c r="E56" s="84"/>
    </row>
    <row r="57" spans="2:5">
      <c r="B57" s="61"/>
      <c r="C57" s="61"/>
      <c r="D57" s="61"/>
      <c r="E57" s="61"/>
    </row>
    <row r="58" spans="2:5">
      <c r="B58" s="61"/>
      <c r="C58" s="61"/>
      <c r="D58" s="61"/>
      <c r="E58" s="61"/>
    </row>
    <row r="59" spans="2:5">
      <c r="B59" s="61" t="s">
        <v>174</v>
      </c>
      <c r="C59" s="61"/>
      <c r="D59" s="61"/>
      <c r="E59" s="61"/>
    </row>
    <row r="60" spans="2:5">
      <c r="B60" s="61"/>
      <c r="C60" s="61"/>
      <c r="D60" s="61"/>
      <c r="E60" s="61"/>
    </row>
    <row r="61" spans="2:5">
      <c r="B61" s="61"/>
      <c r="C61" s="61"/>
      <c r="D61" s="61"/>
      <c r="E61" s="61"/>
    </row>
    <row r="65" spans="2:4" hidden="1"/>
    <row r="66" spans="2:4" hidden="1">
      <c r="B66" s="57" t="s">
        <v>37</v>
      </c>
    </row>
    <row r="67" spans="2:4" hidden="1">
      <c r="B67" s="57" t="s">
        <v>165</v>
      </c>
    </row>
    <row r="68" spans="2:4" hidden="1">
      <c r="B68" s="57" t="s">
        <v>164</v>
      </c>
    </row>
    <row r="69" spans="2:4" hidden="1"/>
    <row r="70" spans="2:4" hidden="1">
      <c r="B70" s="57" t="s">
        <v>156</v>
      </c>
    </row>
    <row r="71" spans="2:4" hidden="1"/>
    <row r="73" spans="2:4">
      <c r="D73" s="63"/>
    </row>
  </sheetData>
  <sheetProtection formatCells="0" formatColumns="0" formatRows="0" insertColumns="0" insertRows="0" insertHyperlinks="0" deleteColumns="0" deleteRows="0" sort="0" autoFilter="0" pivotTables="0"/>
  <mergeCells count="4">
    <mergeCell ref="B1:B2"/>
    <mergeCell ref="B12:B16"/>
    <mergeCell ref="B27:B31"/>
    <mergeCell ref="B42:B46"/>
  </mergeCells>
  <phoneticPr fontId="14" type="noConversion"/>
  <conditionalFormatting sqref="C49:D50">
    <cfRule type="containsText" dxfId="24" priority="6" operator="containsText" text="NO CUMPLE">
      <formula>NOT(ISERROR(SEARCH("NO CUMPLE",C49)))</formula>
    </cfRule>
    <cfRule type="containsText" dxfId="23" priority="11" operator="containsText" text="RECHAZADO">
      <formula>NOT(ISERROR(SEARCH("RECHAZADO",C49)))</formula>
    </cfRule>
    <cfRule type="containsText" dxfId="22" priority="12" operator="containsText" text="HABILITADO">
      <formula>NOT(ISERROR(SEARCH("HABILITADO",C49)))</formula>
    </cfRule>
    <cfRule type="containsText" dxfId="21" priority="13" operator="containsText" text="NO CUMPLE">
      <formula>NOT(ISERROR(SEARCH("NO CUMPLE",C49)))</formula>
    </cfRule>
  </conditionalFormatting>
  <conditionalFormatting sqref="C56:D56">
    <cfRule type="containsText" dxfId="20" priority="1" operator="containsText" text="NO CUMPLE">
      <formula>NOT(ISERROR(SEARCH("NO CUMPLE",C56)))</formula>
    </cfRule>
    <cfRule type="containsText" dxfId="19" priority="2" operator="containsText" text="RECHAZADO">
      <formula>NOT(ISERROR(SEARCH("RECHAZADO",C56)))</formula>
    </cfRule>
    <cfRule type="containsText" dxfId="18" priority="3" operator="containsText" text="HABILITADO">
      <formula>NOT(ISERROR(SEARCH("HABILITADO",C56)))</formula>
    </cfRule>
    <cfRule type="containsText" dxfId="17" priority="4" operator="containsText" text="NO CUMPLE">
      <formula>NOT(ISERROR(SEARCH("NO CUMPLE",C56)))</formula>
    </cfRule>
  </conditionalFormatting>
  <dataValidations count="1">
    <dataValidation type="list" allowBlank="1" showInputMessage="1" showErrorMessage="1" sqref="C56:D56 C49:D49 B66:B70" xr:uid="{00000000-0002-0000-0100-000000000000}">
      <formula1>$B$66:$B$70</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4" operator="containsText" id="{D8838056-7C66-4660-9FF2-548811A3CD17}">
            <xm:f>NOT(ISERROR(SEARCH($B$66,C49)))</xm:f>
            <xm:f>$B$66</xm:f>
            <x14:dxf>
              <fill>
                <patternFill>
                  <bgColor rgb="FF00B050"/>
                </patternFill>
              </fill>
            </x14:dxf>
          </x14:cfRule>
          <xm:sqref>C49:D50</xm:sqref>
        </x14:conditionalFormatting>
        <x14:conditionalFormatting xmlns:xm="http://schemas.microsoft.com/office/excel/2006/main">
          <x14:cfRule type="containsText" priority="5" operator="containsText" id="{FCA8ED01-B2B5-4429-A2C1-15A30BAE723D}">
            <xm:f>NOT(ISERROR(SEARCH($B$66,C56)))</xm:f>
            <xm:f>$B$66</xm:f>
            <x14:dxf>
              <fill>
                <patternFill>
                  <bgColor rgb="FF00B050"/>
                </patternFill>
              </fill>
            </x14:dxf>
          </x14:cfRule>
          <xm:sqref>C56:D56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577E2-9887-4FC9-9056-AE5F2936BC8D}">
  <dimension ref="B1:I10"/>
  <sheetViews>
    <sheetView zoomScaleNormal="100" workbookViewId="0">
      <selection activeCell="E14" sqref="E14"/>
    </sheetView>
  </sheetViews>
  <sheetFormatPr baseColWidth="10" defaultColWidth="11.42578125" defaultRowHeight="15"/>
  <cols>
    <col min="3" max="3" width="34.140625" style="13" customWidth="1"/>
    <col min="4" max="4" width="22.28515625" customWidth="1"/>
    <col min="5" max="5" width="55.7109375" customWidth="1"/>
  </cols>
  <sheetData>
    <row r="1" spans="2:9" ht="36" customHeight="1" thickBot="1">
      <c r="B1" s="107" t="s">
        <v>39</v>
      </c>
      <c r="C1" s="108"/>
      <c r="D1" s="108"/>
      <c r="E1" s="109"/>
      <c r="F1" s="12"/>
      <c r="G1" s="12"/>
      <c r="H1" s="12"/>
      <c r="I1" s="12"/>
    </row>
    <row r="2" spans="2:9" ht="15.75" thickBot="1"/>
    <row r="3" spans="2:9" ht="16.5" thickBot="1">
      <c r="B3" s="14" t="s">
        <v>16</v>
      </c>
      <c r="C3" s="15" t="s">
        <v>17</v>
      </c>
      <c r="D3" s="15" t="s">
        <v>18</v>
      </c>
      <c r="E3" s="15" t="s">
        <v>14</v>
      </c>
    </row>
    <row r="4" spans="2:9" ht="27" customHeight="1" thickBot="1">
      <c r="B4" s="110">
        <v>1</v>
      </c>
      <c r="C4" s="55" t="s">
        <v>29</v>
      </c>
      <c r="D4" s="112" t="s">
        <v>165</v>
      </c>
      <c r="E4" s="114" t="s">
        <v>202</v>
      </c>
    </row>
    <row r="5" spans="2:9" ht="27" customHeight="1" thickBot="1">
      <c r="B5" s="111"/>
      <c r="C5" s="16" t="s">
        <v>183</v>
      </c>
      <c r="D5" s="113"/>
      <c r="E5" s="115"/>
    </row>
    <row r="6" spans="2:9" ht="36" customHeight="1" thickBot="1">
      <c r="B6" s="110">
        <v>2</v>
      </c>
      <c r="C6" s="16" t="s">
        <v>32</v>
      </c>
      <c r="D6" s="112" t="s">
        <v>37</v>
      </c>
      <c r="E6" s="114" t="s">
        <v>19</v>
      </c>
    </row>
    <row r="7" spans="2:9" ht="36" customHeight="1" thickBot="1">
      <c r="B7" s="111"/>
      <c r="C7" s="16" t="s">
        <v>169</v>
      </c>
      <c r="D7" s="113"/>
      <c r="E7" s="115"/>
    </row>
    <row r="10" spans="2:9">
      <c r="B10" t="s">
        <v>174</v>
      </c>
    </row>
  </sheetData>
  <sheetProtection formatCells="0" formatColumns="0" formatRows="0" insertColumns="0" insertRows="0" insertHyperlinks="0" deleteColumns="0" deleteRows="0" sort="0" autoFilter="0" pivotTables="0"/>
  <autoFilter ref="D3:D7" xr:uid="{00000000-0009-0000-0000-000003000000}"/>
  <mergeCells count="7">
    <mergeCell ref="B1:E1"/>
    <mergeCell ref="B4:B5"/>
    <mergeCell ref="D4:D5"/>
    <mergeCell ref="E4:E5"/>
    <mergeCell ref="B6:B7"/>
    <mergeCell ref="D6:D7"/>
    <mergeCell ref="E6:E7"/>
  </mergeCells>
  <conditionalFormatting sqref="D4 D6">
    <cfRule type="containsText" dxfId="14" priority="6" operator="containsText" text="NO CUMPLE">
      <formula>NOT(ISERROR(SEARCH("NO CUMPLE",D4)))</formula>
    </cfRule>
    <cfRule type="containsText" dxfId="13" priority="7" operator="containsText" text="RECHAZADO">
      <formula>NOT(ISERROR(SEARCH("RECHAZADO",D4)))</formula>
    </cfRule>
    <cfRule type="containsText" dxfId="12" priority="8" operator="containsText" text="HABILITADO">
      <formula>NOT(ISERROR(SEARCH("HABILITADO",D4)))</formula>
    </cfRule>
    <cfRule type="containsText" dxfId="11" priority="9" operator="containsText" text="NO CUMPLE">
      <formula>NOT(ISERROR(SEARCH("NO CUMPLE",D4)))</formula>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0" operator="containsText" id="{5F82F1B0-1873-4194-A1AE-0A2FB280E088}">
            <xm:f>NOT(ISERROR(SEARCH($B$49,D4)))</xm:f>
            <xm:f>$B$49</xm:f>
            <x14:dxf>
              <fill>
                <patternFill>
                  <bgColor rgb="FF00B050"/>
                </patternFill>
              </fill>
            </x14:dxf>
          </x14:cfRule>
          <xm:sqref>D4 D6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10211-3A9B-4BD7-875A-43477F4BFF46}">
  <sheetPr>
    <tabColor rgb="FFFFFF00"/>
  </sheetPr>
  <dimension ref="B1:I10"/>
  <sheetViews>
    <sheetView zoomScale="85" zoomScaleNormal="85" workbookViewId="0">
      <selection activeCell="E31" sqref="E31"/>
    </sheetView>
  </sheetViews>
  <sheetFormatPr baseColWidth="10" defaultColWidth="11.42578125" defaultRowHeight="15"/>
  <cols>
    <col min="3" max="4" width="33.7109375" customWidth="1"/>
    <col min="5" max="5" width="69.7109375" customWidth="1"/>
  </cols>
  <sheetData>
    <row r="1" spans="2:9" ht="15.75" thickBot="1"/>
    <row r="2" spans="2:9" ht="36" customHeight="1" thickBot="1">
      <c r="B2" s="116" t="s">
        <v>188</v>
      </c>
      <c r="C2" s="117"/>
      <c r="D2" s="117"/>
      <c r="E2" s="118"/>
      <c r="F2" s="12"/>
      <c r="G2" s="12"/>
      <c r="H2" s="12"/>
      <c r="I2" s="12"/>
    </row>
    <row r="3" spans="2:9" ht="15.75" thickBot="1"/>
    <row r="4" spans="2:9" ht="16.5" thickBot="1">
      <c r="B4" s="14" t="s">
        <v>16</v>
      </c>
      <c r="C4" s="15" t="s">
        <v>17</v>
      </c>
      <c r="D4" s="15" t="s">
        <v>18</v>
      </c>
      <c r="E4" s="15" t="s">
        <v>14</v>
      </c>
    </row>
    <row r="5" spans="2:9" ht="33.75" customHeight="1" thickBot="1">
      <c r="B5" s="110">
        <v>1</v>
      </c>
      <c r="C5" s="93" t="s">
        <v>29</v>
      </c>
      <c r="D5" s="119" t="s">
        <v>165</v>
      </c>
      <c r="E5" s="114" t="s">
        <v>200</v>
      </c>
    </row>
    <row r="6" spans="2:9" ht="33.75" customHeight="1" thickBot="1">
      <c r="B6" s="111"/>
      <c r="C6" s="93" t="str">
        <f>+'1. EXPERIENCIA GENERAL'!C2</f>
        <v xml:space="preserve">7. UT CB Lote 6 </v>
      </c>
      <c r="D6" s="120"/>
      <c r="E6" s="115"/>
    </row>
    <row r="7" spans="2:9" ht="28.5" customHeight="1" thickBot="1">
      <c r="B7" s="110">
        <v>2</v>
      </c>
      <c r="C7" s="93" t="s">
        <v>32</v>
      </c>
      <c r="D7" s="121" t="s">
        <v>37</v>
      </c>
      <c r="E7" s="114" t="s">
        <v>19</v>
      </c>
    </row>
    <row r="8" spans="2:9" ht="28.5" customHeight="1" thickBot="1">
      <c r="B8" s="111"/>
      <c r="C8" s="93" t="str">
        <f>+'1. EXPERIENCIA GENERAL'!D2</f>
        <v>10.CARDOTAL SOLUCIONES  SAS</v>
      </c>
      <c r="D8" s="122"/>
      <c r="E8" s="115"/>
    </row>
    <row r="10" spans="2:9">
      <c r="B10" t="s">
        <v>174</v>
      </c>
    </row>
  </sheetData>
  <sheetProtection formatCells="0" formatColumns="0" formatRows="0" insertColumns="0" insertRows="0" insertHyperlinks="0" deleteColumns="0" deleteRows="0" sort="0" autoFilter="0" pivotTables="0"/>
  <mergeCells count="7">
    <mergeCell ref="B2:E2"/>
    <mergeCell ref="B5:B6"/>
    <mergeCell ref="D5:D6"/>
    <mergeCell ref="E5:E6"/>
    <mergeCell ref="B7:B8"/>
    <mergeCell ref="D7:D8"/>
    <mergeCell ref="E7:E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A78FA-5AB7-43BA-834D-A2BC915F3E09}">
  <sheetPr>
    <tabColor rgb="FFFFFF00"/>
  </sheetPr>
  <dimension ref="B1:J9"/>
  <sheetViews>
    <sheetView zoomScaleNormal="100" workbookViewId="0">
      <selection activeCell="E23" sqref="E23"/>
    </sheetView>
  </sheetViews>
  <sheetFormatPr baseColWidth="10" defaultColWidth="11.42578125" defaultRowHeight="15"/>
  <cols>
    <col min="3" max="5" width="33.7109375" customWidth="1"/>
    <col min="6" max="6" width="69.7109375" customWidth="1"/>
  </cols>
  <sheetData>
    <row r="1" spans="2:10" ht="15.75" thickBot="1"/>
    <row r="2" spans="2:10" ht="36" customHeight="1" thickBot="1">
      <c r="B2" s="116" t="s">
        <v>201</v>
      </c>
      <c r="C2" s="117"/>
      <c r="D2" s="117"/>
      <c r="E2" s="117"/>
      <c r="F2" s="118"/>
      <c r="G2" s="12"/>
      <c r="H2" s="12"/>
      <c r="I2" s="12"/>
      <c r="J2" s="12"/>
    </row>
    <row r="4" spans="2:10" ht="15.75">
      <c r="B4" s="125" t="s">
        <v>16</v>
      </c>
      <c r="C4" s="123" t="s">
        <v>194</v>
      </c>
      <c r="D4" s="97" t="s">
        <v>0</v>
      </c>
      <c r="E4" s="97" t="s">
        <v>1</v>
      </c>
      <c r="F4" s="123" t="s">
        <v>14</v>
      </c>
    </row>
    <row r="5" spans="2:10" ht="33.75" customHeight="1">
      <c r="B5" s="126"/>
      <c r="C5" s="124"/>
      <c r="D5" s="97" t="s">
        <v>205</v>
      </c>
      <c r="E5" s="97" t="s">
        <v>207</v>
      </c>
      <c r="F5" s="127"/>
    </row>
    <row r="6" spans="2:10" ht="47.25">
      <c r="B6" s="98">
        <v>1</v>
      </c>
      <c r="C6" s="94" t="s">
        <v>192</v>
      </c>
      <c r="D6" s="92" t="s">
        <v>37</v>
      </c>
      <c r="E6" s="92" t="s">
        <v>37</v>
      </c>
      <c r="F6" s="95" t="s">
        <v>19</v>
      </c>
    </row>
    <row r="7" spans="2:10" ht="33.75" customHeight="1">
      <c r="B7" s="98">
        <v>2</v>
      </c>
      <c r="C7" s="94" t="s">
        <v>193</v>
      </c>
      <c r="D7" s="92" t="s">
        <v>37</v>
      </c>
      <c r="E7" s="96" t="s">
        <v>165</v>
      </c>
      <c r="F7" s="95" t="s">
        <v>195</v>
      </c>
    </row>
    <row r="9" spans="2:10">
      <c r="B9" t="s">
        <v>174</v>
      </c>
    </row>
  </sheetData>
  <sheetProtection formatCells="0" formatColumns="0" formatRows="0" insertColumns="0" insertRows="0" insertHyperlinks="0" deleteColumns="0" deleteRows="0" sort="0" autoFilter="0" pivotTables="0"/>
  <mergeCells count="4">
    <mergeCell ref="C4:C5"/>
    <mergeCell ref="B4:B5"/>
    <mergeCell ref="F4:F5"/>
    <mergeCell ref="B2:F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C9"/>
  <sheetViews>
    <sheetView showGridLines="0" zoomScale="70" zoomScaleNormal="70" workbookViewId="0">
      <selection activeCell="C16" sqref="C16"/>
    </sheetView>
  </sheetViews>
  <sheetFormatPr baseColWidth="10" defaultColWidth="10.85546875" defaultRowHeight="15"/>
  <cols>
    <col min="1" max="1" width="93.140625" customWidth="1"/>
    <col min="2" max="2" width="44.85546875" customWidth="1"/>
    <col min="3" max="3" width="57.140625" customWidth="1"/>
  </cols>
  <sheetData>
    <row r="1" spans="1:3" ht="16.5" customHeight="1" thickBot="1">
      <c r="A1" s="128" t="s">
        <v>21</v>
      </c>
      <c r="B1" s="129"/>
    </row>
    <row r="2" spans="1:3" s="1" customFormat="1" ht="72" customHeight="1" thickBot="1">
      <c r="A2" s="130" t="s">
        <v>194</v>
      </c>
      <c r="B2" s="20" t="s">
        <v>0</v>
      </c>
      <c r="C2" s="19" t="s">
        <v>1</v>
      </c>
    </row>
    <row r="3" spans="1:3" s="1" customFormat="1" ht="52.5" customHeight="1">
      <c r="A3" s="131"/>
      <c r="B3" s="3" t="str">
        <f>+'1. EXPERIENCIA GENERAL'!C2</f>
        <v xml:space="preserve">7. UT CB Lote 6 </v>
      </c>
      <c r="C3" s="3" t="str">
        <f>+'1. EXPERIENCIA GENERAL'!D2</f>
        <v>10.CARDOTAL SOLUCIONES  SAS</v>
      </c>
    </row>
    <row r="4" spans="1:3" ht="70.5" customHeight="1">
      <c r="A4" s="17" t="s">
        <v>196</v>
      </c>
      <c r="B4" s="21" t="s">
        <v>20</v>
      </c>
      <c r="C4" s="18" t="s">
        <v>20</v>
      </c>
    </row>
    <row r="5" spans="1:3" ht="75.75" customHeight="1" thickBot="1">
      <c r="A5" s="17" t="s">
        <v>22</v>
      </c>
      <c r="B5" s="52" t="s">
        <v>189</v>
      </c>
      <c r="C5" s="52" t="s">
        <v>190</v>
      </c>
    </row>
    <row r="6" spans="1:3" ht="30.75" customHeight="1">
      <c r="A6" s="51" t="s">
        <v>15</v>
      </c>
      <c r="B6" s="54" t="s">
        <v>37</v>
      </c>
      <c r="C6" s="54" t="s">
        <v>37</v>
      </c>
    </row>
    <row r="9" spans="1:3">
      <c r="B9" t="s">
        <v>174</v>
      </c>
    </row>
  </sheetData>
  <sheetProtection formatCells="0" formatColumns="0" formatRows="0" insertColumns="0" insertRows="0" insertHyperlinks="0" deleteColumns="0" deleteRows="0" sort="0" autoFilter="0" pivotTables="0"/>
  <mergeCells count="2">
    <mergeCell ref="A1:B1"/>
    <mergeCell ref="A2:A3"/>
  </mergeCells>
  <phoneticPr fontId="14" type="noConversion"/>
  <conditionalFormatting sqref="B6:C6">
    <cfRule type="containsText" dxfId="9" priority="1" operator="containsText" text="NO CUMPLE">
      <formula>NOT(ISERROR(SEARCH("NO CUMPLE",B6)))</formula>
    </cfRule>
    <cfRule type="containsText" dxfId="8" priority="2" operator="containsText" text="RECHAZADO">
      <formula>NOT(ISERROR(SEARCH("RECHAZADO",B6)))</formula>
    </cfRule>
    <cfRule type="containsText" dxfId="7" priority="3" operator="containsText" text="HABILITADO">
      <formula>NOT(ISERROR(SEARCH("HABILITADO",B6)))</formula>
    </cfRule>
    <cfRule type="containsText" dxfId="6" priority="4" operator="containsText" text="NO CUMPLE">
      <formula>NOT(ISERROR(SEARCH("NO CUMPLE",B6)))</formula>
    </cfRule>
  </conditionalFormatting>
  <dataValidations count="1">
    <dataValidation type="list" allowBlank="1" showInputMessage="1" showErrorMessage="1" sqref="B6:C6" xr:uid="{00000000-0002-0000-0600-000000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5" operator="containsText" id="{4BEE437E-DF57-4FDB-9A59-21280C82A83D}">
            <xm:f>NOT(ISERROR(SEARCH($B$49,B6)))</xm:f>
            <xm:f>$B$49</xm:f>
            <x14:dxf>
              <fill>
                <patternFill>
                  <bgColor rgb="FF00B050"/>
                </patternFill>
              </fill>
            </x14:dxf>
          </x14:cfRule>
          <xm:sqref>B6:C6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G95"/>
  <sheetViews>
    <sheetView tabSelected="1" zoomScale="70" zoomScaleNormal="70" workbookViewId="0">
      <selection activeCell="E21" sqref="E21"/>
    </sheetView>
  </sheetViews>
  <sheetFormatPr baseColWidth="10" defaultRowHeight="15"/>
  <cols>
    <col min="2" max="2" width="42" customWidth="1"/>
    <col min="3" max="6" width="30.85546875" customWidth="1"/>
    <col min="7" max="7" width="28.28515625" customWidth="1"/>
  </cols>
  <sheetData>
    <row r="1" spans="1:7" ht="15.75" thickBot="1"/>
    <row r="2" spans="1:7" ht="16.5" thickBot="1">
      <c r="A2" s="107" t="s">
        <v>199</v>
      </c>
      <c r="B2" s="108"/>
      <c r="C2" s="108"/>
      <c r="D2" s="108"/>
      <c r="E2" s="108"/>
      <c r="F2" s="108"/>
      <c r="G2" s="109"/>
    </row>
    <row r="3" spans="1:7" ht="15.75" thickBot="1"/>
    <row r="4" spans="1:7" ht="32.25" thickBot="1">
      <c r="A4" s="53" t="s">
        <v>16</v>
      </c>
      <c r="B4" s="42" t="s">
        <v>17</v>
      </c>
      <c r="C4" s="42" t="s">
        <v>38</v>
      </c>
      <c r="D4" s="42" t="s">
        <v>203</v>
      </c>
      <c r="E4" s="42" t="s">
        <v>188</v>
      </c>
      <c r="F4" s="42" t="s">
        <v>204</v>
      </c>
      <c r="G4" s="42" t="s">
        <v>166</v>
      </c>
    </row>
    <row r="5" spans="1:7" ht="18.600000000000001" customHeight="1">
      <c r="A5" s="132">
        <v>1</v>
      </c>
      <c r="B5" s="134" t="s">
        <v>197</v>
      </c>
      <c r="C5" s="112" t="s">
        <v>165</v>
      </c>
      <c r="D5" s="112" t="s">
        <v>165</v>
      </c>
      <c r="E5" s="112" t="s">
        <v>165</v>
      </c>
      <c r="F5" s="112" t="s">
        <v>37</v>
      </c>
      <c r="G5" s="112" t="s">
        <v>37</v>
      </c>
    </row>
    <row r="6" spans="1:7" ht="16.899999999999999" customHeight="1" thickBot="1">
      <c r="A6" s="132"/>
      <c r="B6" s="134"/>
      <c r="C6" s="133"/>
      <c r="D6" s="135"/>
      <c r="E6" s="133"/>
      <c r="F6" s="135"/>
      <c r="G6" s="133"/>
    </row>
    <row r="7" spans="1:7" ht="15.75" customHeight="1">
      <c r="A7" s="132">
        <v>2</v>
      </c>
      <c r="B7" s="134" t="s">
        <v>198</v>
      </c>
      <c r="C7" s="112" t="s">
        <v>37</v>
      </c>
      <c r="D7" s="112" t="s">
        <v>37</v>
      </c>
      <c r="E7" s="112" t="s">
        <v>37</v>
      </c>
      <c r="F7" s="112" t="s">
        <v>165</v>
      </c>
      <c r="G7" s="112" t="s">
        <v>37</v>
      </c>
    </row>
    <row r="8" spans="1:7" ht="17.25" customHeight="1" thickBot="1">
      <c r="A8" s="132"/>
      <c r="B8" s="134"/>
      <c r="C8" s="133"/>
      <c r="D8" s="135"/>
      <c r="E8" s="133"/>
      <c r="F8" s="135"/>
      <c r="G8" s="133"/>
    </row>
    <row r="9" spans="1:7" ht="64.5" customHeight="1"/>
    <row r="10" spans="1:7" ht="49.5" customHeight="1">
      <c r="A10" t="s">
        <v>174</v>
      </c>
    </row>
    <row r="11" spans="1:7" ht="14.45" customHeight="1"/>
    <row r="12" spans="1:7" ht="14.45" customHeight="1"/>
    <row r="13" spans="1:7" ht="14.45" customHeight="1"/>
    <row r="14" spans="1:7" ht="14.45" customHeight="1"/>
    <row r="15" spans="1:7" ht="15" customHeight="1"/>
    <row r="16" spans="1:7" ht="14.45" customHeight="1"/>
    <row r="17" ht="14.45" customHeight="1"/>
    <row r="18" ht="14.45" customHeight="1"/>
    <row r="19" ht="14.45" customHeight="1"/>
    <row r="20" ht="14.45" customHeight="1"/>
    <row r="21" ht="14.45" customHeight="1"/>
    <row r="22" ht="14.45" customHeight="1"/>
    <row r="23" ht="15" customHeight="1"/>
    <row r="24" ht="14.45" customHeight="1"/>
    <row r="25" ht="14.45" customHeight="1"/>
    <row r="26" ht="14.45" customHeight="1"/>
    <row r="27" ht="14.45" customHeight="1"/>
    <row r="28" ht="14.45" customHeight="1"/>
    <row r="29" ht="14.45" customHeight="1"/>
    <row r="30" ht="14.45" customHeight="1"/>
    <row r="31" ht="15" customHeight="1"/>
    <row r="32" ht="14.45" customHeight="1"/>
    <row r="33" ht="14.45" customHeight="1"/>
    <row r="34" ht="14.45" customHeight="1"/>
    <row r="35" ht="14.45" customHeight="1"/>
    <row r="36" ht="14.45" customHeight="1"/>
    <row r="37" ht="14.45" customHeight="1"/>
    <row r="38" ht="14.45" customHeight="1"/>
    <row r="39" ht="15" customHeight="1"/>
    <row r="40" ht="14.45" customHeight="1"/>
    <row r="41" ht="14.45" customHeight="1"/>
    <row r="42" ht="14.45" customHeight="1"/>
    <row r="43" ht="14.45" customHeight="1"/>
    <row r="44" ht="14.45" customHeight="1"/>
    <row r="45" ht="14.45" customHeight="1"/>
    <row r="46" ht="14.45" customHeight="1"/>
    <row r="47" ht="15" customHeight="1"/>
    <row r="48" ht="14.45" customHeight="1"/>
    <row r="49" ht="14.45" customHeight="1"/>
    <row r="50" ht="14.45" customHeight="1"/>
    <row r="51" ht="14.45" customHeight="1"/>
    <row r="52" ht="14.45" customHeight="1"/>
    <row r="53" ht="14.45" customHeight="1"/>
    <row r="54" ht="14.45" customHeight="1"/>
    <row r="55" ht="15" customHeight="1"/>
    <row r="56" ht="14.45" customHeight="1"/>
    <row r="57" ht="14.45" customHeight="1"/>
    <row r="58" ht="14.45" customHeight="1"/>
    <row r="59" ht="14.45" customHeight="1"/>
    <row r="60" ht="14.45" customHeight="1"/>
    <row r="61" ht="14.45" customHeight="1"/>
    <row r="62" ht="14.45" customHeight="1"/>
    <row r="63" ht="15" customHeight="1"/>
    <row r="64" ht="14.45" customHeight="1"/>
    <row r="65" ht="14.45" customHeight="1"/>
    <row r="66" ht="14.45" customHeight="1"/>
    <row r="67" ht="14.45" customHeight="1"/>
    <row r="68" ht="14.45" customHeight="1"/>
    <row r="69" ht="14.45" customHeight="1"/>
    <row r="70" ht="14.45" customHeight="1"/>
    <row r="71" ht="15" customHeight="1"/>
    <row r="72" ht="14.45" customHeight="1"/>
    <row r="73" ht="14.45" customHeight="1"/>
    <row r="74" ht="14.45" customHeight="1"/>
    <row r="75" ht="14.45" customHeight="1"/>
    <row r="76" ht="14.45" customHeight="1"/>
    <row r="77" ht="14.45" customHeight="1"/>
    <row r="78" ht="14.45" customHeight="1"/>
    <row r="79" ht="15" customHeight="1"/>
    <row r="80" ht="14.45" customHeight="1"/>
    <row r="81" ht="14.45" customHeight="1"/>
    <row r="82" ht="14.45" customHeight="1"/>
    <row r="83" ht="14.45" customHeight="1"/>
    <row r="84" ht="14.45" customHeight="1"/>
    <row r="85" ht="14.45" customHeight="1"/>
    <row r="86" ht="14.45" customHeight="1"/>
    <row r="87" ht="15" customHeight="1"/>
    <row r="88" ht="14.45" customHeight="1"/>
    <row r="89" ht="14.45" customHeight="1"/>
    <row r="90" ht="14.45" customHeight="1"/>
    <row r="91" ht="14.45" customHeight="1"/>
    <row r="92" ht="14.45" customHeight="1"/>
    <row r="93" ht="14.45" customHeight="1"/>
    <row r="94" ht="14.45" customHeight="1"/>
    <row r="95" ht="14.45" customHeight="1"/>
  </sheetData>
  <autoFilter ref="C4:C8" xr:uid="{00000000-0009-0000-0000-000007000000}"/>
  <mergeCells count="15">
    <mergeCell ref="A2:G2"/>
    <mergeCell ref="A5:A6"/>
    <mergeCell ref="C5:C6"/>
    <mergeCell ref="G5:G6"/>
    <mergeCell ref="A7:A8"/>
    <mergeCell ref="C7:C8"/>
    <mergeCell ref="G7:G8"/>
    <mergeCell ref="E5:E6"/>
    <mergeCell ref="E7:E8"/>
    <mergeCell ref="B7:B8"/>
    <mergeCell ref="B5:B6"/>
    <mergeCell ref="D5:D6"/>
    <mergeCell ref="D7:D8"/>
    <mergeCell ref="F5:F6"/>
    <mergeCell ref="F7:F8"/>
  </mergeCells>
  <conditionalFormatting sqref="C5:G5 C7:G7">
    <cfRule type="containsText" dxfId="4" priority="11" operator="containsText" text="NO CUMPLE">
      <formula>NOT(ISERROR(SEARCH("NO CUMPLE",C5)))</formula>
    </cfRule>
    <cfRule type="containsText" dxfId="3" priority="12" operator="containsText" text="RECHAZADO">
      <formula>NOT(ISERROR(SEARCH("RECHAZADO",C5)))</formula>
    </cfRule>
    <cfRule type="containsText" dxfId="2" priority="13" operator="containsText" text="HABILITADO">
      <formula>NOT(ISERROR(SEARCH("HABILITADO",C5)))</formula>
    </cfRule>
    <cfRule type="containsText" dxfId="1" priority="14" operator="containsText" text="NO CUMPLE">
      <formula>NOT(ISERROR(SEARCH("NO CUMPLE",C5)))</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5" operator="containsText" id="{47CBF0C1-9196-4EBE-9229-1AED231C8559}">
            <xm:f>NOT(ISERROR(SEARCH($B$47,C5)))</xm:f>
            <xm:f>$B$47</xm:f>
            <x14:dxf>
              <fill>
                <patternFill>
                  <bgColor rgb="FF00B050"/>
                </patternFill>
              </fill>
            </x14:dxf>
          </x14:cfRule>
          <xm:sqref>C5:G5 C7:G7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0000000}">
          <x14:formula1>
            <xm:f>'1. EXPERIENCIA GENERAL'!$B$66:$B$70</xm:f>
          </x14:formula1>
          <xm:sqref>C5:G5 C7:G7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VERIFICACION EXPERIENCIA</vt:lpstr>
      <vt:lpstr>1. EXPERIENCIA GENERAL</vt:lpstr>
      <vt:lpstr>2. FORMATO EXP. HABILITANTE </vt:lpstr>
      <vt:lpstr>3. CAPACIDAD TECNICA</vt:lpstr>
      <vt:lpstr>4. DCTO REQUIS TECNICO</vt:lpstr>
      <vt:lpstr>5.FORMATO. BUENAS PRAC. AMBIENT</vt:lpstr>
      <vt:lpstr>6. CONSOLIDADO TÉCNICO-FINAL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Deyanira Lorena Inchima Chantre</cp:lastModifiedBy>
  <cp:revision/>
  <dcterms:created xsi:type="dcterms:W3CDTF">2023-09-07T19:18:38Z</dcterms:created>
  <dcterms:modified xsi:type="dcterms:W3CDTF">2024-12-17T18:25:25Z</dcterms:modified>
  <cp:category/>
  <cp:contentStatus/>
</cp:coreProperties>
</file>