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NFO\K_FDL CIUDAD BOLIVAR\2024_FDLCB\2_EJECUCION\3 EVALUACION\SASI-001-2024\"/>
    </mc:Choice>
  </mc:AlternateContent>
  <xr:revisionPtr revIDLastSave="0" documentId="13_ncr:1_{15558467-648B-48EF-AC1D-6228D31143B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.2.1. CF LOTE 1" sheetId="1" r:id="rId1"/>
    <sheet name="5.2.2. CO LOTE 1" sheetId="2" r:id="rId2"/>
    <sheet name="5.2.1. CF LOTE 2" sheetId="5" r:id="rId3"/>
    <sheet name="5.2.2. CO LOTE 2" sheetId="6" r:id="rId4"/>
    <sheet name=" Proponente 8" sheetId="7" state="hidden" r:id="rId5"/>
    <sheet name="5.2.1. CF LOTE 3" sheetId="8" r:id="rId6"/>
    <sheet name="5.2.2. CO LOTE 3" sheetId="9" r:id="rId7"/>
    <sheet name="5.2.1. CF LOTE 4" sheetId="11" r:id="rId8"/>
    <sheet name="5.2.2. CO LOTE 4" sheetId="12" r:id="rId9"/>
    <sheet name="5.2.1. CF LOTE 5" sheetId="13" r:id="rId10"/>
    <sheet name="5.2.2. CO LOTE 5" sheetId="14" r:id="rId11"/>
    <sheet name="5.2.1. CF LOTE 6" sheetId="15" r:id="rId12"/>
    <sheet name="5.2.2. CO LOTE 6" sheetId="16" r:id="rId13"/>
    <sheet name="5.2.1. CF LOTE 7" sheetId="18" r:id="rId14"/>
    <sheet name="5.2.2. CO LOTE 7" sheetId="19" r:id="rId15"/>
    <sheet name="5.2.1. CF LOTE 8" sheetId="21" r:id="rId16"/>
    <sheet name="5.2.2. CO LOTE 8" sheetId="22" r:id="rId17"/>
    <sheet name=" Proponentes 13" sheetId="20" state="hidden" r:id="rId18"/>
    <sheet name=" Proponentes 02" sheetId="17" state="hidden" r:id="rId19"/>
    <sheet name="Proponente. 8 UT CAPITAL GROUP" sheetId="10" state="hidden" r:id="rId20"/>
    <sheet name="Consolidado" sheetId="3" state="hidden" r:id="rId21"/>
    <sheet name=" Proponentes 7" sheetId="4" state="hidden" r:id="rId22"/>
  </sheets>
  <definedNames>
    <definedName name="_Toc530481013" localSheetId="0">'5.2.1. CF LOTE 1'!#REF!</definedName>
    <definedName name="_Toc530481013" localSheetId="2">'5.2.1. CF LOTE 2'!#REF!</definedName>
    <definedName name="_Toc530481013" localSheetId="7">'5.2.1. CF LOTE 4'!#REF!</definedName>
    <definedName name="_Toc530481013" localSheetId="9">'5.2.1. CF LOTE 5'!#REF!</definedName>
    <definedName name="_Toc530481013" localSheetId="11">'5.2.1. CF LOTE 6'!#REF!</definedName>
    <definedName name="_Toc530481013" localSheetId="13">'5.2.1. CF LOTE 7'!#REF!</definedName>
    <definedName name="_Toc530481013" localSheetId="15">'5.2.1. CF LOTE 8'!#REF!</definedName>
    <definedName name="_Toc530481013" localSheetId="1">'5.2.2. CO LOTE 1'!#REF!</definedName>
    <definedName name="_Toc530481013" localSheetId="3">'5.2.2. CO LOTE 2'!#REF!</definedName>
    <definedName name="_Toc530481013" localSheetId="8">'5.2.2. CO LOTE 4'!#REF!</definedName>
    <definedName name="_Toc530481013" localSheetId="10">'5.2.2. CO LOTE 5'!#REF!</definedName>
    <definedName name="_Toc530481013" localSheetId="12">'5.2.2. CO LOTE 6'!#REF!</definedName>
    <definedName name="_Toc530481013" localSheetId="14">'5.2.2. CO LOTE 7'!#REF!</definedName>
    <definedName name="_Toc530481013" localSheetId="16">'5.2.2. CO LOTE 8'!#REF!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21" l="1"/>
  <c r="B12" i="21"/>
  <c r="C41" i="20" l="1"/>
  <c r="C40" i="20"/>
  <c r="C42" i="20" s="1"/>
  <c r="C39" i="20"/>
  <c r="F38" i="20" s="1"/>
  <c r="C38" i="20"/>
  <c r="F36" i="20" s="1"/>
  <c r="F37" i="20"/>
  <c r="C37" i="20"/>
  <c r="C36" i="20"/>
  <c r="C35" i="20"/>
  <c r="C44" i="20" s="1"/>
  <c r="D34" i="20"/>
  <c r="B34" i="20"/>
  <c r="C30" i="20"/>
  <c r="C27" i="20"/>
  <c r="F23" i="20" s="1"/>
  <c r="C26" i="20"/>
  <c r="C29" i="20" s="1"/>
  <c r="C24" i="20"/>
  <c r="F22" i="20" s="1"/>
  <c r="C23" i="20"/>
  <c r="C22" i="20"/>
  <c r="C25" i="20" s="1"/>
  <c r="C21" i="20"/>
  <c r="F21" i="20" s="1"/>
  <c r="D20" i="20"/>
  <c r="B20" i="20"/>
  <c r="F17" i="20"/>
  <c r="C17" i="20"/>
  <c r="I12" i="20" s="1"/>
  <c r="I16" i="20"/>
  <c r="I18" i="20" s="1"/>
  <c r="F12" i="20"/>
  <c r="C12" i="20"/>
  <c r="I15" i="20" s="1"/>
  <c r="I10" i="20"/>
  <c r="I9" i="20"/>
  <c r="I8" i="20"/>
  <c r="D12" i="18"/>
  <c r="C12" i="18"/>
  <c r="B12" i="18"/>
  <c r="F28" i="20" l="1"/>
  <c r="C28" i="20"/>
  <c r="F24" i="20"/>
  <c r="F29" i="20"/>
  <c r="F42" i="20"/>
  <c r="F35" i="20"/>
  <c r="C43" i="20"/>
  <c r="F43" i="20"/>
  <c r="I11" i="20"/>
  <c r="C44" i="17" l="1"/>
  <c r="F43" i="17"/>
  <c r="C41" i="17"/>
  <c r="F37" i="17" s="1"/>
  <c r="C40" i="17"/>
  <c r="C43" i="17" s="1"/>
  <c r="C38" i="17"/>
  <c r="F36" i="17" s="1"/>
  <c r="C37" i="17"/>
  <c r="C36" i="17"/>
  <c r="C39" i="17" s="1"/>
  <c r="C35" i="17"/>
  <c r="F35" i="17" s="1"/>
  <c r="D34" i="17"/>
  <c r="B34" i="17"/>
  <c r="C27" i="17"/>
  <c r="C26" i="17"/>
  <c r="C28" i="17" s="1"/>
  <c r="C25" i="17"/>
  <c r="F24" i="17" s="1"/>
  <c r="C24" i="17"/>
  <c r="F22" i="17" s="1"/>
  <c r="F23" i="17"/>
  <c r="C23" i="17"/>
  <c r="C22" i="17"/>
  <c r="C21" i="17"/>
  <c r="C30" i="17" s="1"/>
  <c r="D20" i="17"/>
  <c r="B20" i="17"/>
  <c r="I18" i="17"/>
  <c r="F17" i="17"/>
  <c r="C17" i="17"/>
  <c r="I16" i="17"/>
  <c r="I15" i="17"/>
  <c r="I12" i="17"/>
  <c r="F12" i="17"/>
  <c r="C12" i="17"/>
  <c r="I11" i="17"/>
  <c r="I10" i="17"/>
  <c r="I9" i="17"/>
  <c r="I8" i="17"/>
  <c r="F42" i="17" l="1"/>
  <c r="C42" i="17"/>
  <c r="F38" i="17"/>
  <c r="F28" i="17"/>
  <c r="F21" i="17"/>
  <c r="C29" i="17"/>
  <c r="F29" i="17"/>
  <c r="C40" i="10" l="1"/>
  <c r="C39" i="10"/>
  <c r="C41" i="10" s="1"/>
  <c r="C38" i="10"/>
  <c r="F37" i="10" s="1"/>
  <c r="C37" i="10"/>
  <c r="F35" i="10" s="1"/>
  <c r="F36" i="10"/>
  <c r="C36" i="10"/>
  <c r="C35" i="10"/>
  <c r="C34" i="10"/>
  <c r="C43" i="10" s="1"/>
  <c r="D33" i="10"/>
  <c r="B33" i="10"/>
  <c r="C29" i="10"/>
  <c r="C26" i="10"/>
  <c r="F22" i="10" s="1"/>
  <c r="C25" i="10"/>
  <c r="C28" i="10" s="1"/>
  <c r="C23" i="10"/>
  <c r="F21" i="10" s="1"/>
  <c r="C22" i="10"/>
  <c r="C21" i="10"/>
  <c r="C24" i="10" s="1"/>
  <c r="C20" i="10"/>
  <c r="F20" i="10" s="1"/>
  <c r="D19" i="10"/>
  <c r="B19" i="10"/>
  <c r="F16" i="10"/>
  <c r="C16" i="10"/>
  <c r="I11" i="10" s="1"/>
  <c r="I15" i="10"/>
  <c r="I17" i="10" s="1"/>
  <c r="F15" i="10"/>
  <c r="C15" i="10"/>
  <c r="F14" i="10"/>
  <c r="F11" i="10"/>
  <c r="C11" i="10"/>
  <c r="C14" i="10" s="1"/>
  <c r="I9" i="10"/>
  <c r="I8" i="10"/>
  <c r="I7" i="10"/>
  <c r="F12" i="8"/>
  <c r="E12" i="8"/>
  <c r="C12" i="8"/>
  <c r="B12" i="8"/>
  <c r="C41" i="7"/>
  <c r="C40" i="7"/>
  <c r="C42" i="7" s="1"/>
  <c r="C39" i="7"/>
  <c r="F38" i="7" s="1"/>
  <c r="C38" i="7"/>
  <c r="F36" i="7" s="1"/>
  <c r="F37" i="7"/>
  <c r="C37" i="7"/>
  <c r="C36" i="7"/>
  <c r="C35" i="7"/>
  <c r="C44" i="7" s="1"/>
  <c r="D34" i="7"/>
  <c r="B34" i="7"/>
  <c r="C30" i="7"/>
  <c r="C27" i="7"/>
  <c r="F23" i="7" s="1"/>
  <c r="C26" i="7"/>
  <c r="C29" i="7" s="1"/>
  <c r="C24" i="7"/>
  <c r="F22" i="7" s="1"/>
  <c r="C23" i="7"/>
  <c r="C22" i="7"/>
  <c r="F29" i="7" s="1"/>
  <c r="C21" i="7"/>
  <c r="F21" i="7" s="1"/>
  <c r="D20" i="7"/>
  <c r="B20" i="7"/>
  <c r="F17" i="7"/>
  <c r="C17" i="7"/>
  <c r="J12" i="7" s="1"/>
  <c r="J16" i="7"/>
  <c r="F16" i="7"/>
  <c r="C16" i="7"/>
  <c r="F15" i="7"/>
  <c r="C15" i="7"/>
  <c r="F12" i="7"/>
  <c r="C12" i="7"/>
  <c r="J15" i="7" s="1"/>
  <c r="J11" i="7"/>
  <c r="J10" i="7"/>
  <c r="J9" i="7"/>
  <c r="J8" i="7"/>
  <c r="F27" i="10" l="1"/>
  <c r="C27" i="10"/>
  <c r="F23" i="10"/>
  <c r="F28" i="10"/>
  <c r="F41" i="10"/>
  <c r="I14" i="10"/>
  <c r="F34" i="10"/>
  <c r="C42" i="10"/>
  <c r="F42" i="10"/>
  <c r="I10" i="10"/>
  <c r="F35" i="7"/>
  <c r="C25" i="7"/>
  <c r="F43" i="7"/>
  <c r="F42" i="7"/>
  <c r="C43" i="7"/>
  <c r="C28" i="7" l="1"/>
  <c r="F24" i="7"/>
  <c r="F28" i="7"/>
  <c r="I8" i="4" l="1"/>
  <c r="C41" i="4"/>
  <c r="C40" i="4"/>
  <c r="C38" i="4"/>
  <c r="C37" i="4"/>
  <c r="C36" i="4"/>
  <c r="C35" i="4"/>
  <c r="D34" i="4"/>
  <c r="B34" i="4"/>
  <c r="C27" i="4"/>
  <c r="C26" i="4"/>
  <c r="C24" i="4"/>
  <c r="F22" i="4" s="1"/>
  <c r="C23" i="4"/>
  <c r="C30" i="4" s="1"/>
  <c r="C22" i="4"/>
  <c r="C21" i="4"/>
  <c r="D20" i="4"/>
  <c r="B20" i="4"/>
  <c r="F17" i="4"/>
  <c r="C17" i="4"/>
  <c r="I16" i="4"/>
  <c r="I18" i="4" s="1"/>
  <c r="F16" i="4"/>
  <c r="C16" i="4"/>
  <c r="F12" i="4"/>
  <c r="F15" i="4" s="1"/>
  <c r="C12" i="4"/>
  <c r="C15" i="4" s="1"/>
  <c r="I10" i="4"/>
  <c r="I9" i="4"/>
  <c r="C44" i="4" l="1"/>
  <c r="C29" i="4"/>
  <c r="F21" i="4"/>
  <c r="C39" i="4"/>
  <c r="F42" i="4" s="1"/>
  <c r="F43" i="4"/>
  <c r="F37" i="4"/>
  <c r="F35" i="4"/>
  <c r="C42" i="4"/>
  <c r="F36" i="4"/>
  <c r="C43" i="4"/>
  <c r="F23" i="4"/>
  <c r="C25" i="4"/>
  <c r="F24" i="4" s="1"/>
  <c r="F29" i="4"/>
  <c r="I12" i="4"/>
  <c r="I15" i="4"/>
  <c r="F38" i="4"/>
  <c r="I11" i="4"/>
  <c r="C28" i="4" l="1"/>
  <c r="F28" i="4"/>
</calcChain>
</file>

<file path=xl/sharedStrings.xml><?xml version="1.0" encoding="utf-8"?>
<sst xmlns="http://schemas.openxmlformats.org/spreadsheetml/2006/main" count="961" uniqueCount="180">
  <si>
    <t>HABILITADO</t>
  </si>
  <si>
    <t>RESULTADO:</t>
  </si>
  <si>
    <t>Observación:</t>
  </si>
  <si>
    <t>PRESUPUESTO OFICIAL:</t>
  </si>
  <si>
    <t>INDICADORES:</t>
  </si>
  <si>
    <t>5.2.1. CAPACIDAD FINANCIERA</t>
  </si>
  <si>
    <t>CUMPLE</t>
  </si>
  <si>
    <t>5.2.2. CAPACIDAD ORGANIZACIONAL</t>
  </si>
  <si>
    <t xml:space="preserve">PROPONENTES </t>
  </si>
  <si>
    <t xml:space="preserve">No </t>
  </si>
  <si>
    <t xml:space="preserve">HABILITADO </t>
  </si>
  <si>
    <t xml:space="preserve">OBSERVACIONES FINANCIERAS </t>
  </si>
  <si>
    <t xml:space="preserve">RESULTADO CAPACIDAD FINANCIERA </t>
  </si>
  <si>
    <t xml:space="preserve">RESULTADO CAPACIDAD ORGANIZACIONAL </t>
  </si>
  <si>
    <t>RESULTADO EVALUACION DE CAPACIDAD FINANCIERA Y ORGANIZACIONAL PSAMC-004-2023</t>
  </si>
  <si>
    <t>FUENTE: RUP LA ENTIDAD TOMA LOS INDICADORES DE  CAPACIDAD ORGANIZACIONAL QUE EL PROPONENTE REPORTÓ CON CORTE A 31/12/2023</t>
  </si>
  <si>
    <t>BEDREGAL BARRERA Y ASOCIADOS SAS</t>
  </si>
  <si>
    <t>L&amp;Q AUDITORES EXTERNOS SAS</t>
  </si>
  <si>
    <t>AICOSS</t>
  </si>
  <si>
    <t>INDETERMINADO</t>
  </si>
  <si>
    <t>OK</t>
  </si>
  <si>
    <t>PARTICIPACION</t>
  </si>
  <si>
    <t>CAPACIDAD FINANCIERA</t>
  </si>
  <si>
    <t>ACTIVO CORRIENTE</t>
  </si>
  <si>
    <t>LIQUIDEZ</t>
  </si>
  <si>
    <t>MAYOR  O IGUAL</t>
  </si>
  <si>
    <t>ACTIVO TOTAL</t>
  </si>
  <si>
    <t>ENDEUDAMIENTO</t>
  </si>
  <si>
    <t>MENOR O IGUAL</t>
  </si>
  <si>
    <t>PASIVO CORRIENTE</t>
  </si>
  <si>
    <t>RAZON DE COBERTURA DE INTERESES</t>
  </si>
  <si>
    <t>PASIVO TOTAL</t>
  </si>
  <si>
    <t>PATRIMONIO</t>
  </si>
  <si>
    <t>CAPITAL DE TRABAJO</t>
  </si>
  <si>
    <t>UTILIDAD/PERDIDA OPERACIONAL</t>
  </si>
  <si>
    <t>GASTOS INTERESES</t>
  </si>
  <si>
    <t>CAPACIDAD ORGANIZACIONAL</t>
  </si>
  <si>
    <t>RENTAB. PATRIMONIO</t>
  </si>
  <si>
    <t>RENTABILIDAD DEL PATRIMONIO</t>
  </si>
  <si>
    <t>RENTAB. ACTIVO</t>
  </si>
  <si>
    <t>RENTABILIDAD DEL ACTIVO</t>
  </si>
  <si>
    <t>AÑO 2023</t>
  </si>
  <si>
    <r>
      <rPr>
        <u/>
        <sz val="9"/>
        <color theme="1"/>
        <rFont val="Garamond"/>
        <family val="1"/>
      </rPr>
      <t xml:space="preserve">FUENTE RUP: </t>
    </r>
    <r>
      <rPr>
        <sz val="9"/>
        <color theme="1"/>
        <rFont val="Garamond"/>
        <family val="1"/>
      </rPr>
      <t>LA ENTIDAD TOMA LOS INDICADORES DE LA CAPACIDAD FINANCIERA QUE EL PROPONENTE REPORTÓ CON CORTE A 31/12/2023</t>
    </r>
  </si>
  <si>
    <t>THUMOS INGENIERIA SAS NIT 901793442 2 PORCENTAJE DE PARTICIPACION 25% FECHA RUP 19 DE NOVIEMBRE DE 2024</t>
  </si>
  <si>
    <t>CARLOS FERNANDO CUBIDES BONILLA Nit. 79.690.476 PORCENTAJE DE PARTICIPACION 15% FECHA RUP 21 DE NOVIEMBRE DE 2024</t>
  </si>
  <si>
    <t>NO CUMPLE</t>
  </si>
  <si>
    <t>PROPONENTE No  6</t>
  </si>
  <si>
    <t>2L PROYECTOS S.A.S. BIC NIT 901154678-2
 PORCENTAJE DE PARTICIPACION 50% FECHA RUP 9 DE DICIEMBRE DE 2024</t>
  </si>
  <si>
    <t>CARING S.A.S NIT: 860.600.240-6 PORCENTAJE DE PARTICIPACION 95% FECHA RUP 13 DE NOVIEMBRE DE 2024</t>
  </si>
  <si>
    <t>CIMAG SAS NIT 900.392.283-3 PORCENTAJE DE PARTICIPACION 50% FECHA RUP 2 DE DICIEMBRE DE 2024</t>
  </si>
  <si>
    <r>
      <rPr>
        <u/>
        <sz val="9"/>
        <rFont val="Garamond"/>
        <family val="1"/>
      </rPr>
      <t xml:space="preserve">FUENTE RUP: </t>
    </r>
    <r>
      <rPr>
        <sz val="9"/>
        <rFont val="Garamond"/>
        <family val="1"/>
      </rPr>
      <t>LA ENTIDAD TOMA LOS INDICADORES DE LA CAPACIDAD FINANCIERA QUE EL PROPONENTE REPORTÓ CON CORTE A 31/12/2023</t>
    </r>
  </si>
  <si>
    <t>SUMMA PROYECTOS E
INGENIERIA SOCIEDAD POR
ACCIONES SIMPLIFICADA  NIT 901399706 2 PORCENTAJE DE PARTICIPACION 90% FECHA RUP 2 DE DICIEMBRE DE 2024</t>
  </si>
  <si>
    <t>“ADQUISICION DE LOS ELEMENTOS NECESARIOS PARA EL
FUNCIONAMIENTO DE LA ENTIDAD Y LOS DIFERENTES PROGRAMAS Y PROYECTOS A
CARGO DEL FONDO DE DESARROLLO LOCAL DE CIUDAD BOLÍVAR”.</t>
  </si>
  <si>
    <t>ÍNDICE DE LIQUIDEZ - ACTIVO CORRIENTE / PASIVO CORRIENTE =  MAYOR O IGUAL A 1,75</t>
  </si>
  <si>
    <t xml:space="preserve">ÍNDICE DE ENDEUDAMIENTO - PASIVO TOTAL / ACTIVO TOTAL = MENOR O IGUAL A 39% </t>
  </si>
  <si>
    <t>RAZÓN DE COBERTURA DE INTERESES -  UTILIDAD OPERACIONAL / GASTOS POR INTERESES - MAYOR O IGUAL 4,3</t>
  </si>
  <si>
    <t xml:space="preserve">CAPITAL DE TRABAJO - ACTIVO CORRIENTE - PASIVO CORRIENTE / MAYOR O IGUAL AL 100% DEL PRESUPUESTO OFICIAL EL CUAL CORRESPONDEE A(($309.050.000))
</t>
  </si>
  <si>
    <t>RENTABILIDAD DEL ACTIVO - UTILIDAD OPERACIONAL / ACTIVO TOTAL - MAYOR O IGUAL A 7%</t>
  </si>
  <si>
    <t>RENTABILIDAD DEL PATRIMONIO - UTILIDAD OPERACIONAL / PATRIMONIO - MAYOR O IGUAL A  10%</t>
  </si>
  <si>
    <t>3A SOLUTIONS SAS NIT 900157098 0
 FECHA RUP 14 DE NOVIEMBRE DE 2024</t>
  </si>
  <si>
    <t>PROPONENTE No 1</t>
  </si>
  <si>
    <t xml:space="preserve">PROPONENTE No 1 </t>
  </si>
  <si>
    <t>CARDOTAL SOLUCIONES SAS NIT.901.006.319-1 FECHA RUP 27 DE NOVIEMBRE DE 2024</t>
  </si>
  <si>
    <t>FRICON SOLUCIONES SAS Nit 900272781 5
 FECHA RUP 19 DE NOVIEMBRE DE 2024</t>
  </si>
  <si>
    <t xml:space="preserve">PROPONENTE No  4 </t>
  </si>
  <si>
    <t>GN SAS NIT 901370420 5
  FECHA RUP 25 DE NOVIEMBRE DE 2024</t>
  </si>
  <si>
    <t>INGFRACOL SAS NIT 900381761-5
 FECHA RUP 20 DE NOVIEMBRE DE 2024</t>
  </si>
  <si>
    <t>NATURAL DE COLOMBIA SAS NIT 900544894 7
 FECHA RUP 4 DE DICIEMBRE DE 2024</t>
  </si>
  <si>
    <t>RODOS GROUP SAS NIT.
901406312 5 PORCENTAJE DE PARTICIPACIÓN 50%  FECHA RUP 19 DE NOVIEMBRE DE 2024</t>
  </si>
  <si>
    <t>RODOS GROUP SAS</t>
  </si>
  <si>
    <t>GRUPO SOCIEDAD CAPITAL SAS</t>
  </si>
  <si>
    <t>GRUPO SOCIEDAD CAPITAL SAS NIT.
900565133 0 PORCENTAJE DE PARTICIPACIÓN 50%  FECHA RUP 2 DE DICIEMBRE DE 2024</t>
  </si>
  <si>
    <t>PROPONENTE No  12</t>
  </si>
  <si>
    <t>PROPONENTE No 12</t>
  </si>
  <si>
    <t>PROPONENTE No  4</t>
  </si>
  <si>
    <t>PROPONENTE No  10</t>
  </si>
  <si>
    <t>PROPONENTE No  9</t>
  </si>
  <si>
    <t>PROPONENTE No  8 UT CAPITAL GROUP</t>
  </si>
  <si>
    <t>PROPONENTE No  5</t>
  </si>
  <si>
    <t>PROPONENTE No 6</t>
  </si>
  <si>
    <t>"ADQUISICION DE LOS ELEMENTOS NECESARIOS PARA EL 
FUNCIONAMIENTO DE LA ENTIDAD Y LOS DIFERENTES PROGRAMAS Y PROYECTOS A 
CARGO DEL FONDO DE DESARROLLO LOCAL DE CIUDAD BOLÍVAR”</t>
  </si>
  <si>
    <t>COMPAÑIA MAYFER SB SAS  NIT: 901114836 9 FECHA RUP 02 DE DICIEMBRE DE 2024</t>
  </si>
  <si>
    <t>NGENIERIA E INFRAESTRUCTURA DE COLOMBIA SAS  NIT: 900381761-5 FECHA RUP 20 DE NOVIEMBRE DE 2024</t>
  </si>
  <si>
    <t>RODOS GROUP S.A.S.INVERSIONES Y VIAS SAS. NIT: 901406312 5
PORCENTAJE DE PARTICIPACION 50% FECHA RUP 19 DE NOVIEMBRE DE 2024</t>
  </si>
  <si>
    <t>GN GENERACION DE NEGOCIOS SAS NIT: 901370420 5 FECHA RUP 25 DE NOVIEMBRE DE 2024</t>
  </si>
  <si>
    <t>GRUPO SOCIEDAD CAPITAL SAS NIT:  900565133 0 PORCENTAJE DE PARTICIPACION 50% FECHA RUP 2 DE DICIEMBRE DE 2024</t>
  </si>
  <si>
    <t>ÍNDICE DE LIQUIDEZ - ACTIVO CORRIENTE / PASIVO CORRIENTE =  MAYOR O IGUAL A 2,1</t>
  </si>
  <si>
    <t xml:space="preserve">ÍNDICE DE ENDEUDAMIENTO - PASIVO TOTAL / ACTIVO TOTAL = MENOR O IGUAL A 40% </t>
  </si>
  <si>
    <t>RAZÓN DE COBERTURA DE INTERESES -  UTILIDAD OPERACIONAL / GASTOS POR INTERESES - MAYOR O IGUAL 3,1</t>
  </si>
  <si>
    <r>
      <t xml:space="preserve">CAPITAL DE TRABAJO - ACTIVO CORRIENTE - PASIVO CORRIENTE / MAYOR O IGUAL AL 100% DEL PRESUPUESTO OFICIAL EL CUAL CORRESPONDE A ($58.500.000 ) </t>
    </r>
    <r>
      <rPr>
        <b/>
        <sz val="9"/>
        <rFont val="Garamond"/>
        <family val="1"/>
      </rPr>
      <t xml:space="preserve">mayor a $58.500.000 </t>
    </r>
  </si>
  <si>
    <r>
      <rPr>
        <u/>
        <sz val="9"/>
        <color theme="1"/>
        <rFont val="Garamond"/>
        <family val="1"/>
      </rPr>
      <t xml:space="preserve">FUENTE RUP: </t>
    </r>
    <r>
      <rPr>
        <sz val="9"/>
        <color theme="1"/>
        <rFont val="Garamond"/>
        <family val="1"/>
      </rPr>
      <t>LA ENTIDAD TOMA LOS INDICADORES DE LA CAPACIDAD FINANCIERA QUE EL PROPONENTE REPORTÓ CON CORTE A 31/12/2023 .</t>
    </r>
  </si>
  <si>
    <t xml:space="preserve"> HABILITADO</t>
  </si>
  <si>
    <t>RENTABILIDAD DEL PATRIMONIO - UTILIDAD OPERACIONAL / PATRIMONIO - MAYOR O IGUAL A  9%</t>
  </si>
  <si>
    <t>0.35</t>
  </si>
  <si>
    <t>HABILKITADO</t>
  </si>
  <si>
    <t>CONSORCIO BARRERAS WG 24</t>
  </si>
  <si>
    <t xml:space="preserve">AÑO 2023 </t>
  </si>
  <si>
    <t xml:space="preserve">RODOS GROUP S.A.S.
</t>
  </si>
  <si>
    <t>PO 100%</t>
  </si>
  <si>
    <t>PROPONENTE No. 5 COMPAÑIA MAYFER SB SAS</t>
  </si>
  <si>
    <t>PROPONENTE No. 6 INGFRACOL S.A.S</t>
  </si>
  <si>
    <t>PROPONENTE No. 8  UT CAPITAL GROUP</t>
  </si>
  <si>
    <t>PROPONENTE No. 9 NATURAL DE COLOMBIA S.A.S</t>
  </si>
  <si>
    <t>PROPONENTE No. 12 GNSAS</t>
  </si>
  <si>
    <t>“ADQUISICION DE LOS ELEMENTOS NECESARIOS PARA EL FUNCIONAMIENTO DE LA ENTIDAD Y LOS DIFERENTES PROGRAMAS Y PROYECTOS A CARGO DEL FONDO DE DESARROLLO LOCAL DE CIUDAD BOLÍVAR ”</t>
  </si>
  <si>
    <t xml:space="preserve"> COMPAÑIA MAYFER SB SAS NIT 901.114.836-9   FECHA RUP  2 DE DICIEMBRE DE 2024.
</t>
  </si>
  <si>
    <t xml:space="preserve">INGFRACOL S.A.S NIT 900.381.761-5  FECHA RUP  20 DE NOVIEMBRE DE 2024 
</t>
  </si>
  <si>
    <t>RODOS GROUP 
SAS  901.406.312-5 PORCENTAJE DE PARTICIPACION  50% FECHA RUP 19 DE NOVIEMBRE DE 2024</t>
  </si>
  <si>
    <t xml:space="preserve"> 4 DE DICIEMBRE DE 2024 NIT.  900544894 7 FECHA RUP  4 DE DICIEMBRE DE 2024 
</t>
  </si>
  <si>
    <t xml:space="preserve"> GN GENERACION DE NEGOCIOS SAS. NIT  901370420 5 FECHA RUP 25 DE NOVIEMBRE DE 2024 
</t>
  </si>
  <si>
    <t>GRUPO 
SOCIEDAD 
CAPITAL SAS  NIT900.565.133-0 PORCENTAJE DE PARTICIPACION 50% FECHA RUP 21 DE NOVIEMBRE DE 2024</t>
  </si>
  <si>
    <t>ÍNDICE DE LIQUIDEZ - ACTIVO CORRIENTE / PASIVO CORRIENTE =  MAYOR O IGUAL A 1,5</t>
  </si>
  <si>
    <t xml:space="preserve">ÍNDICE DE ENDEUDAMIENTO - PASIVO TOTAL / ACTIVO TOTAL = MENOR O IGUAL A 42% </t>
  </si>
  <si>
    <t>RAZÓN DE COBERTURA DE INTERESES -  UTILIDAD OPERACIONAL / GASTOS POR INTERESES - MAYOR O IGUAL 2,8</t>
  </si>
  <si>
    <t xml:space="preserve">INDETERMINADO
</t>
  </si>
  <si>
    <t>CAPITAL DE TRABAJO - ACTIVO CORRIENTE - PASIVO CORRIENTE / MAYOR O IGUAL AL 100% DEL PRESUPUESTO OFICIAL EL CUAL CORRESPONDE A $58.500.000</t>
  </si>
  <si>
    <r>
      <rPr>
        <u/>
        <sz val="8"/>
        <color theme="1"/>
        <rFont val="Arial Narrow"/>
        <family val="2"/>
      </rPr>
      <t xml:space="preserve">FUENTE RUP: </t>
    </r>
    <r>
      <rPr>
        <sz val="8"/>
        <color theme="1"/>
        <rFont val="Arial Narrow"/>
        <family val="2"/>
      </rPr>
      <t>LA ENTIDAD TOMA LOS INDICADORES DE LA CAPACIDAD FINANCIERA QUE EL PROPONENTE REPORTÓ CON CORTE A 31/12/2023</t>
    </r>
  </si>
  <si>
    <r>
      <rPr>
        <u/>
        <sz val="8"/>
        <rFont val="Arial Narrow"/>
        <family val="2"/>
      </rPr>
      <t xml:space="preserve">FUENTE RUP: </t>
    </r>
    <r>
      <rPr>
        <sz val="8"/>
        <rFont val="Arial Narrow"/>
        <family val="2"/>
      </rPr>
      <t>LA ENTIDAD TOMA LOS INDICADORES DE LA CAPACIDAD FINANCIERA QUE EL PROPONENTE REPORTÓ CON CORTE A 31/12/2023</t>
    </r>
  </si>
  <si>
    <t>“ADQUISICION DE LOS ELEMENTOS NECESARIOS PARA ELFUNCIONAMIENTO DE LA ENTIDAD Y LOS DIFERENTES PROGRAMAS Y PROYECTOS A CARGO DEL FONDO DE DESARROLLO LOCAL DE CIUDAD BOLÍVAR”.</t>
  </si>
  <si>
    <t>RENTABILIDAD DEL PATRIMONIO - UTILIDAD OPERACIONAL / PATRIMONIO - MAYOR O IGUAL A  0,09%</t>
  </si>
  <si>
    <t>RENTABILIDAD DEL ACTIVO - UTILIDAD OPERACIONAL / ACTIVO TOTAL - MAYOR ,07 IGUAL A 0,07%</t>
  </si>
  <si>
    <t>UT CAPITAL GROUP</t>
  </si>
  <si>
    <t>RODOS GROUP S.A.S.</t>
  </si>
  <si>
    <t>GRUPO SOCIEDAD CAPITAL SA</t>
  </si>
  <si>
    <t>PROPONENTE No  3</t>
  </si>
  <si>
    <t>PGM SUMINISTROS SAS SAS NIT.900174227 6 FECHA RUP 12 DE DICIEMBRE DE 2024</t>
  </si>
  <si>
    <t>COMPAÑIA MAYFER SB SAS Nit 901114836 9
 FECHA RUP 2 DE DICIEMBRE DE 2024</t>
  </si>
  <si>
    <t>ÍNDICE DE LIQUIDEZ - ACTIVO CORRIENTE / PASIVO CORRIENTE =  MAYOR O IGUAL A 1,72</t>
  </si>
  <si>
    <t>RAZÓN DE COBERTURA DE INTERESES -  UTILIDAD OPERACIONAL / GASTOS POR INTERESES - MAYOR O IGUAL 3,20</t>
  </si>
  <si>
    <t xml:space="preserve">CAPITAL DE TRABAJO - ACTIVO CORRIENTE - PASIVO CORRIENTE / MAYOR O IGUAL AL 100% DEL PRESUPUESTO OFICIAL EL CUAL CORRESPONDEE A(($$151.602.600))
</t>
  </si>
  <si>
    <t xml:space="preserve">"ADQUISICION DE LOS ELEMENTOS NECESARIOS PARA EL 
FUNCIONAMIENTO DE LA ENTIDAD Y LOS DIFERENTES PROGRAMAS Y PROYECTOS A 
CARGO DEL FONDO DE DESARROLLO LOCAL DE CIUDAD BOLÍVAR”. </t>
  </si>
  <si>
    <t>INGENIERIA E INFRAESTRUCTURA DE COLOMBIA SAS NIT: 900381761-5 FECHA RUP 20 DE NOVIEMBRE DE 2024</t>
  </si>
  <si>
    <t>GN GENERACION DE NEGOCIOS SAS  NIT: 901370420 5 FECHA RUP 25 DE NOVIEMBRE DE 2024</t>
  </si>
  <si>
    <t>ÍNDICE DE LIQUIDEZ - ACTIVO CORRIENTE / PASIVO CORRIENTE =  MAYOR O IGUAL A 1,81</t>
  </si>
  <si>
    <t xml:space="preserve">ÍNDICE DE ENDEUDAMIENTO - PASIVO TOTAL / ACTIVO TOTAL = MENOR O IGUAL A 44% </t>
  </si>
  <si>
    <t>RAZÓN DE COBERTURA DE INTERESES -  UTILIDAD OPERACIONAL / GASTOS POR INTERESES - MAYOR O IGUAL 3,66</t>
  </si>
  <si>
    <r>
      <t xml:space="preserve">CAPITAL DE TRABAJO - ACTIVO CORRIENTE - PASIVO CORRIENTE / MAYOR O IGUAL AL 100% DEL PRESUPUESTO OFICIAL EL CUAL CORRESPONDE A ($74.551.192 ) </t>
    </r>
    <r>
      <rPr>
        <b/>
        <sz val="9"/>
        <rFont val="Garamond"/>
        <family val="1"/>
      </rPr>
      <t xml:space="preserve">mayor a $74.551.192 </t>
    </r>
  </si>
  <si>
    <t>RENTABILIDAD DEL PATRIMONIO - UTILIDAD OPERACIONAL / PATRIMONIO - MAYOR O IGUAL A  13%</t>
  </si>
  <si>
    <t>PROPONENTE No 1 CARDOTAL SOLUCIONES SAS</t>
  </si>
  <si>
    <t>PROPONENTE No 2 UT CB Lote 6</t>
  </si>
  <si>
    <t>“ADQUISICION DE LOS ELEMENTOS NECESARIOS PARA EL FUNCIONAMIENTO DE LA ENTIDAD Y LOS DIFERENTES PROGRAMAS Y PROYECTOS A CARGO DEL FONDO DE DESARROLLO LOCAL DE CIUDAD BOLÍVAR”.</t>
  </si>
  <si>
    <t>CARDOTAL SOLUCIONES SAS  Nit 901006319-1  FECHA RUP 27 DE NOVIEMBRE DE 2024</t>
  </si>
  <si>
    <t>KA J S SAS NIT 900857429 9  PORCENTAJE DE PARTICIPACION 97% FECHA RUP 12 DE DICIEMBRE DE 2024</t>
  </si>
  <si>
    <t>CESAR ERNESTO ARIZA SUÑIGA NIT 80539620 2  PORCENTAJE DE PARTICIPACION 3% FECHA RUP 12 DE DICIEMBRE DE 2024</t>
  </si>
  <si>
    <t>ÍNDICE DE LIQUIDEZ - ACTIVO CORRIENTE / PASIVO CORRIENTE =  MAYOR O IGUAL A 1,7</t>
  </si>
  <si>
    <t xml:space="preserve">ÍNDICE DE ENDEUDAMIENTO - PASIVO TOTAL / ACTIVO TOTAL = MENOR O IGUAL A 35% </t>
  </si>
  <si>
    <t>RAZÓN DE COBERTURA DE INTERESES -  UTILIDAD OPERACIONAL / GASTOS POR INTERESES - MAYOR O IGUAL 2,5</t>
  </si>
  <si>
    <t xml:space="preserve">INDETERMINADO </t>
  </si>
  <si>
    <t>CAPITAL DE TRABAJO - ACTIVO CORRIENTE - PASIVO CORRIENTE / MAYOR O IGUAL AL 56% DEL PRESUPUESTO OFICIAL EL CUAL CORRESPONDE A (($500.000.000)</t>
  </si>
  <si>
    <t>RENTABILIDAD DEL PATRIMONIO - UTILIDAD OPERACIONAL / PATRIMONIO - MAYOR O IGUAL A  8%</t>
  </si>
  <si>
    <t>RENTABILIDAD DEL ACTIVO - UTILIDAD OPERACIONAL / ACTIVO TOTAL - MAYOR O IGUAL A 12%</t>
  </si>
  <si>
    <t>UT CB Lote 6</t>
  </si>
  <si>
    <t>KA J S SAS</t>
  </si>
  <si>
    <t>CESAR ERNESTO ARIZA SUÑIGA</t>
  </si>
  <si>
    <t>PROPONENTE No 2</t>
  </si>
  <si>
    <t>PROPONENTE No 6.</t>
  </si>
  <si>
    <t>PROPONENTE No 11.</t>
  </si>
  <si>
    <t>PROPONENTE No  13. UNION TEMPORAL ESTUDIOS 2024</t>
  </si>
  <si>
    <t>BRAND CENTER SAS NIT 830109420 1  FECHA RUP 10 DE DICIEMBRE DE 2024</t>
  </si>
  <si>
    <t>INGENIERIA E INFRAESTRUCTURA DE COLOMBIA SAS NIT 900381761-5  FECHA RUP 20 DE NOVIEMBRE DE 2024</t>
  </si>
  <si>
    <t>CENTRO FERRETERO MAFER S A S NIT 830129423 9  FECHA RUP 02 DE DICIEMBRE DE 2024</t>
  </si>
  <si>
    <t>ESTUDIOS E INGENIERIA SAS NIT 900351236 1 PORCENTAJE DE PARTICIPACÓN 60% FECHA RUP 10 DE DICIEMBRE DE 2024</t>
  </si>
  <si>
    <t>COMERCIALIZADORA F.F. SAS NIT 901356559 1 PORCENTAJE DE PARTICIPACION 40% FECHA RUP 24 DE JUNIO DE 2024</t>
  </si>
  <si>
    <t>RAZÓN DE COBERTURA DE INTERESES -  UTILIDAD OPERACIONAL / GASTOS POR INTERESES - MAYOR O IGUAL 2,83</t>
  </si>
  <si>
    <t>CAPITAL DE TRABAJO - ACTIVO CORRIENTE - PASIVO CORRIENTE / MAYOR O IGUAL AL 50% DEL PRESUPUESTO OFICIAL EL CUAL CORRESPONDE A ($1.396.813.239)</t>
  </si>
  <si>
    <t>PROPONENTE No 2.</t>
  </si>
  <si>
    <t>RENTABILIDAD DEL PATRIMONIO - UTILIDAD OPERACIONAL / PATRIMONIO - MAYOR O IGUAL A  14%</t>
  </si>
  <si>
    <t>RENTABILIDAD DEL ACTIVO - UTILIDAD OPERACIONAL / ACTIVO TOTAL - MAYOR O IGUAL A 16%</t>
  </si>
  <si>
    <t>13.UNION TEMPORAL ESTUDIOS 2024</t>
  </si>
  <si>
    <t>SM INGENIERIA Y CONSULTORIAS SAS</t>
  </si>
  <si>
    <t>ESTUDIOS E INGENIERIA S.A.S.</t>
  </si>
  <si>
    <t>COMERCIALIZADORA FF S.A.S.</t>
  </si>
  <si>
    <t>EL OFERENTE NO ADJUNTO EL RUP COMERCIALIZADORA F.F. SAS, PARTE DE LA UNION TEMPORAL,  APORTO UN RUP CON FECHA MAYOR A UN MES, POR TANTO NO ES POSIBLE REALIZAR LA VALIDACION DE LOS INDICADORES.
EL OFERENTE DEBERA PRESENTAR RUP ACTUALIZADO</t>
  </si>
  <si>
    <t>PROPONENTE No 9</t>
  </si>
  <si>
    <t>NATURAL DE COLOMBIA S.A.S. NIT 900544894 7  FECHA RUP 04 DE DICIEMBRE DE 2024</t>
  </si>
  <si>
    <t>GN GENERACION DE NEGOCIOS SAS NIT901370420 5 FECHA RUP 25 DE NOVIEMBRE DE 2024</t>
  </si>
  <si>
    <t>ÍNDICE DE LIQUIDEZ - ACTIVO CORRIENTE / PASIVO CORRIENTE =  MAYOR O IGUAL A 1,6</t>
  </si>
  <si>
    <t xml:space="preserve">ÍNDICE DE ENDEUDAMIENTO - PASIVO TOTAL / ACTIVO TOTAL = MENOR O IGUAL A 48% </t>
  </si>
  <si>
    <t>CAPITAL DE TRABAJO - ACTIVO CORRIENTE - PASIVO CORRIENTE / MAYOR O IGUAL AL 51% DEL PRESUPUESTO OFICIAL EL CUAL CORRESPONDE A ($550.000.000)</t>
  </si>
  <si>
    <t>RENTABILIDAD DEL PATRIMONIO - UTILIDAD OPERACIONAL / PATRIMONIO - MAYOR O IGUAL A  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</si>
</sst>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0000_ ;\-#,##0.000000\ "/>
    <numFmt numFmtId="165" formatCode="_(* #,##0.00_);_(* \(#,##0.00\);_(* &quot;-&quot;??_);_(@_)"/>
    <numFmt numFmtId="166" formatCode="0.000000"/>
    <numFmt numFmtId="167" formatCode="#,##0.0000_ ;\-#,##0.0000\ "/>
    <numFmt numFmtId="168" formatCode="#,##0_ ;\-#,##0\ "/>
    <numFmt numFmtId="169" formatCode="#,##0.000_ ;\-#,##0.000\ "/>
    <numFmt numFmtId="170" formatCode="_-* #,##0.000000_-;\-* #,##0.000000_-;_-* &quot;-&quot;??_-;_-@_-"/>
    <numFmt numFmtId="171" formatCode="_-* #,##0_-;\-* #,##0_-;_-* &quot;-&quot;??_-;_-@_-"/>
    <numFmt numFmtId="172" formatCode="#,##0.00_ ;\-#,##0.00\ "/>
    <numFmt numFmtId="173" formatCode="_-&quot;$&quot;* #,##0.00_-;\-&quot;$&quot;* #,##0.00_-;_-&quot;$&quot;* &quot;-&quot;??_-;_-@_-"/>
    <numFmt numFmtId="174" formatCode="_-&quot;$&quot;\ * #,##0_-;\-&quot;$&quot;\ * #,##0_-;_-&quot;$&quot;\ * &quot;-&quot;??_-;_-@_-"/>
    <numFmt numFmtId="175" formatCode="[$$-240A]\ #,##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b/>
      <sz val="9"/>
      <color theme="1"/>
      <name val="Garamond"/>
      <family val="1"/>
    </font>
    <font>
      <sz val="9"/>
      <color theme="1"/>
      <name val="Garamond"/>
      <family val="1"/>
    </font>
    <font>
      <b/>
      <sz val="9"/>
      <color rgb="FF000000"/>
      <name val="Garamond"/>
      <family val="1"/>
    </font>
    <font>
      <b/>
      <sz val="9"/>
      <name val="Garamond"/>
      <family val="1"/>
    </font>
    <font>
      <u/>
      <sz val="9"/>
      <color theme="1"/>
      <name val="Garamond"/>
      <family val="1"/>
    </font>
    <font>
      <b/>
      <u/>
      <sz val="9"/>
      <color theme="1"/>
      <name val="Garamond"/>
      <family val="1"/>
    </font>
    <font>
      <sz val="9"/>
      <name val="Garamond"/>
      <family val="1"/>
    </font>
    <font>
      <b/>
      <sz val="8"/>
      <name val="Garamond"/>
      <family val="1"/>
    </font>
    <font>
      <u/>
      <sz val="9"/>
      <name val="Garamond"/>
      <family val="1"/>
    </font>
    <font>
      <sz val="9"/>
      <color theme="7"/>
      <name val="Garamond"/>
      <family val="1"/>
    </font>
    <font>
      <b/>
      <sz val="11"/>
      <color rgb="FF000000"/>
      <name val="Roboto"/>
    </font>
    <font>
      <sz val="12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b/>
      <sz val="8"/>
      <color rgb="FF000000"/>
      <name val="Arial Narrow"/>
      <family val="2"/>
    </font>
    <font>
      <b/>
      <sz val="8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u/>
      <sz val="8"/>
      <color theme="1"/>
      <name val="Arial Narrow"/>
      <family val="2"/>
    </font>
    <font>
      <u/>
      <sz val="8"/>
      <name val="Arial Narrow"/>
      <family val="2"/>
    </font>
    <font>
      <b/>
      <u/>
      <sz val="8"/>
      <color theme="1"/>
      <name val="Arial Narrow"/>
      <family val="2"/>
    </font>
    <font>
      <b/>
      <u/>
      <sz val="8"/>
      <name val="Arial Narrow"/>
      <family val="2"/>
    </font>
    <font>
      <sz val="12"/>
      <name val="Calibri"/>
      <family val="2"/>
      <scheme val="minor"/>
    </font>
    <font>
      <b/>
      <sz val="8"/>
      <color rgb="FFFF0000"/>
      <name val="Arial Narrow"/>
      <family val="2"/>
    </font>
    <font>
      <sz val="8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173" fontId="19" fillId="0" borderId="0" applyFont="0" applyFill="0" applyBorder="0" applyAlignment="0" applyProtection="0"/>
  </cellStyleXfs>
  <cellXfs count="33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9" fontId="4" fillId="0" borderId="18" xfId="2" applyFont="1" applyBorder="1" applyAlignment="1">
      <alignment horizontal="center" vertical="center"/>
    </xf>
    <xf numFmtId="9" fontId="4" fillId="0" borderId="19" xfId="2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9" fontId="4" fillId="0" borderId="8" xfId="2" applyFont="1" applyBorder="1" applyAlignment="1">
      <alignment horizontal="center" vertical="center"/>
    </xf>
    <xf numFmtId="9" fontId="4" fillId="0" borderId="15" xfId="2" applyFont="1" applyBorder="1" applyAlignment="1">
      <alignment horizontal="center" vertical="center"/>
    </xf>
    <xf numFmtId="9" fontId="5" fillId="0" borderId="15" xfId="2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9" fontId="4" fillId="0" borderId="0" xfId="2" applyFont="1" applyBorder="1" applyAlignment="1">
      <alignment horizontal="center" vertical="center"/>
    </xf>
    <xf numFmtId="9" fontId="5" fillId="0" borderId="0" xfId="2" applyFont="1" applyBorder="1" applyAlignment="1">
      <alignment horizontal="left" vertical="center" wrapText="1"/>
    </xf>
    <xf numFmtId="4" fontId="2" fillId="0" borderId="0" xfId="0" applyNumberFormat="1" applyFont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/>
    <xf numFmtId="0" fontId="6" fillId="0" borderId="0" xfId="0" applyFont="1" applyAlignment="1">
      <alignment horizontal="center" vertical="center"/>
    </xf>
    <xf numFmtId="0" fontId="6" fillId="4" borderId="0" xfId="0" applyFont="1" applyFill="1"/>
    <xf numFmtId="0" fontId="6" fillId="4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9" fontId="6" fillId="4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/>
    <xf numFmtId="0" fontId="0" fillId="6" borderId="26" xfId="0" applyFill="1" applyBorder="1"/>
    <xf numFmtId="164" fontId="0" fillId="4" borderId="15" xfId="0" applyNumberFormat="1" applyFill="1" applyBorder="1" applyAlignment="1">
      <alignment horizontal="right" vertical="center"/>
    </xf>
    <xf numFmtId="165" fontId="0" fillId="0" borderId="0" xfId="0" applyNumberFormat="1"/>
    <xf numFmtId="0" fontId="0" fillId="0" borderId="14" xfId="0" applyBorder="1"/>
    <xf numFmtId="0" fontId="0" fillId="6" borderId="14" xfId="0" applyFill="1" applyBorder="1"/>
    <xf numFmtId="166" fontId="0" fillId="4" borderId="25" xfId="0" applyNumberFormat="1" applyFill="1" applyBorder="1" applyAlignment="1">
      <alignment horizontal="right" vertical="center"/>
    </xf>
    <xf numFmtId="167" fontId="0" fillId="4" borderId="25" xfId="0" applyNumberFormat="1" applyFill="1" applyBorder="1" applyAlignment="1">
      <alignment horizontal="right" vertical="center"/>
    </xf>
    <xf numFmtId="168" fontId="0" fillId="6" borderId="25" xfId="0" applyNumberFormat="1" applyFill="1" applyBorder="1" applyAlignment="1">
      <alignment horizontal="right" vertical="center"/>
    </xf>
    <xf numFmtId="43" fontId="1" fillId="6" borderId="25" xfId="3" applyFont="1" applyFill="1" applyBorder="1"/>
    <xf numFmtId="0" fontId="0" fillId="6" borderId="27" xfId="0" applyFill="1" applyBorder="1"/>
    <xf numFmtId="168" fontId="0" fillId="6" borderId="28" xfId="0" applyNumberFormat="1" applyFill="1" applyBorder="1" applyAlignment="1">
      <alignment horizontal="right" vertical="center"/>
    </xf>
    <xf numFmtId="9" fontId="0" fillId="0" borderId="0" xfId="0" applyNumberFormat="1"/>
    <xf numFmtId="168" fontId="0" fillId="0" borderId="0" xfId="0" applyNumberFormat="1"/>
    <xf numFmtId="8" fontId="1" fillId="4" borderId="25" xfId="3" applyNumberFormat="1" applyFont="1" applyFill="1" applyBorder="1"/>
    <xf numFmtId="169" fontId="1" fillId="6" borderId="25" xfId="3" applyNumberFormat="1" applyFont="1" applyFill="1" applyBorder="1"/>
    <xf numFmtId="170" fontId="0" fillId="6" borderId="15" xfId="0" applyNumberFormat="1" applyFill="1" applyBorder="1" applyAlignment="1">
      <alignment horizontal="center" vertical="center"/>
    </xf>
    <xf numFmtId="170" fontId="0" fillId="6" borderId="28" xfId="0" applyNumberFormat="1" applyFill="1" applyBorder="1" applyAlignment="1">
      <alignment horizontal="center" vertical="center"/>
    </xf>
    <xf numFmtId="171" fontId="1" fillId="6" borderId="28" xfId="3" applyNumberFormat="1" applyFont="1" applyFill="1" applyBorder="1"/>
    <xf numFmtId="9" fontId="6" fillId="0" borderId="29" xfId="0" applyNumberFormat="1" applyFont="1" applyBorder="1" applyAlignment="1">
      <alignment horizontal="center" vertical="center"/>
    </xf>
    <xf numFmtId="43" fontId="1" fillId="0" borderId="15" xfId="3" applyFont="1" applyBorder="1"/>
    <xf numFmtId="172" fontId="0" fillId="6" borderId="15" xfId="0" applyNumberFormat="1" applyFill="1" applyBorder="1" applyAlignment="1">
      <alignment horizontal="center" vertical="center"/>
    </xf>
    <xf numFmtId="169" fontId="0" fillId="0" borderId="0" xfId="0" applyNumberFormat="1"/>
    <xf numFmtId="43" fontId="1" fillId="0" borderId="25" xfId="3" applyFont="1" applyBorder="1"/>
    <xf numFmtId="169" fontId="0" fillId="6" borderId="25" xfId="0" applyNumberFormat="1" applyFill="1" applyBorder="1" applyAlignment="1">
      <alignment horizontal="center" vertical="center"/>
    </xf>
    <xf numFmtId="171" fontId="0" fillId="6" borderId="25" xfId="0" applyNumberFormat="1" applyFill="1" applyBorder="1" applyAlignment="1">
      <alignment horizontal="center" vertical="center"/>
    </xf>
    <xf numFmtId="171" fontId="1" fillId="6" borderId="25" xfId="3" applyNumberFormat="1" applyFont="1" applyFill="1" applyBorder="1"/>
    <xf numFmtId="172" fontId="0" fillId="6" borderId="28" xfId="0" applyNumberFormat="1" applyFill="1" applyBorder="1" applyAlignment="1">
      <alignment horizontal="center" vertical="center"/>
    </xf>
    <xf numFmtId="172" fontId="1" fillId="6" borderId="25" xfId="3" applyNumberFormat="1" applyFont="1" applyFill="1" applyBorder="1"/>
    <xf numFmtId="0" fontId="0" fillId="6" borderId="15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169" fontId="0" fillId="6" borderId="15" xfId="0" applyNumberForma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0" borderId="0" xfId="0" applyFont="1"/>
    <xf numFmtId="0" fontId="13" fillId="2" borderId="1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9" fontId="9" fillId="0" borderId="4" xfId="2" applyFont="1" applyFill="1" applyBorder="1" applyAlignment="1">
      <alignment horizontal="center" vertical="center"/>
    </xf>
    <xf numFmtId="8" fontId="8" fillId="0" borderId="4" xfId="1" applyNumberFormat="1" applyFont="1" applyFill="1" applyBorder="1" applyAlignment="1">
      <alignment horizontal="center" vertical="center"/>
    </xf>
    <xf numFmtId="6" fontId="8" fillId="2" borderId="4" xfId="1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/>
    </xf>
    <xf numFmtId="9" fontId="9" fillId="0" borderId="4" xfId="2" quotePrefix="1" applyFont="1" applyFill="1" applyBorder="1" applyAlignment="1">
      <alignment horizontal="center" vertical="center"/>
    </xf>
    <xf numFmtId="44" fontId="8" fillId="0" borderId="4" xfId="1" applyFont="1" applyFill="1" applyBorder="1" applyAlignment="1">
      <alignment horizontal="center" vertical="center"/>
    </xf>
    <xf numFmtId="2" fontId="9" fillId="0" borderId="4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/>
    </xf>
    <xf numFmtId="2" fontId="0" fillId="0" borderId="0" xfId="0" applyNumberFormat="1"/>
    <xf numFmtId="8" fontId="0" fillId="4" borderId="25" xfId="3" applyNumberFormat="1" applyFont="1" applyFill="1" applyBorder="1" applyAlignment="1">
      <alignment wrapText="1"/>
    </xf>
    <xf numFmtId="6" fontId="0" fillId="4" borderId="25" xfId="3" applyNumberFormat="1" applyFont="1" applyFill="1" applyBorder="1" applyAlignment="1">
      <alignment wrapText="1"/>
    </xf>
    <xf numFmtId="0" fontId="11" fillId="2" borderId="6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4" fontId="14" fillId="0" borderId="4" xfId="0" applyNumberFormat="1" applyFont="1" applyBorder="1" applyAlignment="1">
      <alignment horizontal="center" vertical="center"/>
    </xf>
    <xf numFmtId="9" fontId="14" fillId="0" borderId="4" xfId="2" quotePrefix="1" applyFont="1" applyFill="1" applyBorder="1" applyAlignment="1">
      <alignment horizontal="center" vertical="center"/>
    </xf>
    <xf numFmtId="8" fontId="11" fillId="0" borderId="4" xfId="1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4" fillId="0" borderId="0" xfId="0" applyFont="1"/>
    <xf numFmtId="0" fontId="17" fillId="0" borderId="0" xfId="0" applyFont="1"/>
    <xf numFmtId="0" fontId="8" fillId="0" borderId="3" xfId="0" applyFont="1" applyBorder="1" applyAlignment="1">
      <alignment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4" fontId="9" fillId="0" borderId="35" xfId="0" applyNumberFormat="1" applyFont="1" applyBorder="1" applyAlignment="1">
      <alignment horizontal="center" vertical="center"/>
    </xf>
    <xf numFmtId="4" fontId="9" fillId="0" borderId="29" xfId="0" applyNumberFormat="1" applyFont="1" applyBorder="1" applyAlignment="1">
      <alignment horizontal="center" vertical="center"/>
    </xf>
    <xf numFmtId="4" fontId="9" fillId="0" borderId="25" xfId="0" applyNumberFormat="1" applyFont="1" applyBorder="1" applyAlignment="1">
      <alignment horizontal="center" vertical="center"/>
    </xf>
    <xf numFmtId="9" fontId="9" fillId="0" borderId="35" xfId="2" quotePrefix="1" applyFont="1" applyFill="1" applyBorder="1" applyAlignment="1">
      <alignment horizontal="center" vertical="center"/>
    </xf>
    <xf numFmtId="9" fontId="9" fillId="0" borderId="29" xfId="2" quotePrefix="1" applyFont="1" applyFill="1" applyBorder="1" applyAlignment="1">
      <alignment horizontal="center" vertical="center"/>
    </xf>
    <xf numFmtId="9" fontId="9" fillId="0" borderId="25" xfId="2" quotePrefix="1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2" fontId="9" fillId="0" borderId="29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7" borderId="6" xfId="0" applyFont="1" applyFill="1" applyBorder="1" applyAlignment="1">
      <alignment vertical="center" wrapText="1"/>
    </xf>
    <xf numFmtId="8" fontId="8" fillId="0" borderId="35" xfId="1" applyNumberFormat="1" applyFont="1" applyFill="1" applyBorder="1" applyAlignment="1">
      <alignment horizontal="center" vertical="center"/>
    </xf>
    <xf numFmtId="44" fontId="8" fillId="0" borderId="29" xfId="1" applyFont="1" applyFill="1" applyBorder="1" applyAlignment="1">
      <alignment horizontal="center" vertical="center"/>
    </xf>
    <xf numFmtId="44" fontId="18" fillId="0" borderId="25" xfId="1" applyFont="1" applyBorder="1" applyAlignment="1">
      <alignment vertical="center"/>
    </xf>
    <xf numFmtId="0" fontId="8" fillId="2" borderId="37" xfId="0" applyFont="1" applyFill="1" applyBorder="1" applyAlignment="1">
      <alignment vertical="center" wrapText="1"/>
    </xf>
    <xf numFmtId="6" fontId="8" fillId="2" borderId="35" xfId="1" applyNumberFormat="1" applyFont="1" applyFill="1" applyBorder="1" applyAlignment="1">
      <alignment horizontal="center" vertical="center" wrapText="1"/>
    </xf>
    <xf numFmtId="6" fontId="8" fillId="2" borderId="29" xfId="1" applyNumberFormat="1" applyFont="1" applyFill="1" applyBorder="1" applyAlignment="1">
      <alignment horizontal="center" vertical="center" wrapText="1"/>
    </xf>
    <xf numFmtId="6" fontId="8" fillId="2" borderId="25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9" fillId="0" borderId="35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2" fontId="14" fillId="0" borderId="35" xfId="0" applyNumberFormat="1" applyFont="1" applyBorder="1" applyAlignment="1">
      <alignment horizontal="center" vertical="center" wrapText="1"/>
    </xf>
    <xf numFmtId="2" fontId="14" fillId="0" borderId="29" xfId="0" applyNumberFormat="1" applyFont="1" applyBorder="1" applyAlignment="1">
      <alignment horizontal="center" vertical="center" wrapText="1"/>
    </xf>
    <xf numFmtId="2" fontId="9" fillId="0" borderId="25" xfId="0" applyNumberFormat="1" applyFont="1" applyBorder="1" applyAlignment="1">
      <alignment horizontal="center" vertical="center" wrapText="1"/>
    </xf>
    <xf numFmtId="8" fontId="1" fillId="4" borderId="15" xfId="3" applyNumberFormat="1" applyFont="1" applyFill="1" applyBorder="1"/>
    <xf numFmtId="9" fontId="0" fillId="0" borderId="0" xfId="2" applyFont="1"/>
    <xf numFmtId="44" fontId="1" fillId="4" borderId="25" xfId="1" applyFont="1" applyFill="1" applyBorder="1"/>
    <xf numFmtId="6" fontId="0" fillId="0" borderId="0" xfId="1" applyNumberFormat="1" applyFont="1"/>
    <xf numFmtId="44" fontId="1" fillId="6" borderId="28" xfId="1" applyFont="1" applyFill="1" applyBorder="1"/>
    <xf numFmtId="171" fontId="0" fillId="0" borderId="0" xfId="0" applyNumberFormat="1"/>
    <xf numFmtId="4" fontId="0" fillId="0" borderId="0" xfId="0" applyNumberFormat="1"/>
    <xf numFmtId="172" fontId="0" fillId="8" borderId="15" xfId="0" applyNumberFormat="1" applyFill="1" applyBorder="1" applyAlignment="1">
      <alignment horizontal="center" vertical="center"/>
    </xf>
    <xf numFmtId="44" fontId="0" fillId="0" borderId="0" xfId="0" applyNumberFormat="1"/>
    <xf numFmtId="169" fontId="0" fillId="8" borderId="25" xfId="0" applyNumberFormat="1" applyFill="1" applyBorder="1" applyAlignment="1">
      <alignment horizontal="center" vertical="center"/>
    </xf>
    <xf numFmtId="44" fontId="0" fillId="0" borderId="0" xfId="1" applyFont="1"/>
    <xf numFmtId="171" fontId="0" fillId="8" borderId="25" xfId="0" applyNumberFormat="1" applyFill="1" applyBorder="1" applyAlignment="1">
      <alignment horizontal="center" vertical="center"/>
    </xf>
    <xf numFmtId="3" fontId="0" fillId="0" borderId="0" xfId="0" applyNumberFormat="1"/>
    <xf numFmtId="0" fontId="0" fillId="8" borderId="15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2" fontId="1" fillId="0" borderId="25" xfId="3" applyNumberFormat="1" applyFont="1" applyBorder="1"/>
    <xf numFmtId="0" fontId="20" fillId="9" borderId="10" xfId="4" applyFont="1" applyFill="1" applyBorder="1" applyAlignment="1">
      <alignment horizontal="center" vertical="center" wrapText="1"/>
    </xf>
    <xf numFmtId="0" fontId="21" fillId="2" borderId="29" xfId="4" applyFont="1" applyFill="1" applyBorder="1" applyAlignment="1">
      <alignment horizontal="center" vertical="center" wrapText="1"/>
    </xf>
    <xf numFmtId="0" fontId="22" fillId="2" borderId="29" xfId="4" applyFont="1" applyFill="1" applyBorder="1" applyAlignment="1">
      <alignment horizontal="center" vertical="center" wrapText="1"/>
    </xf>
    <xf numFmtId="0" fontId="22" fillId="10" borderId="29" xfId="4" applyFont="1" applyFill="1" applyBorder="1" applyAlignment="1">
      <alignment horizontal="center" vertical="center" wrapText="1"/>
    </xf>
    <xf numFmtId="0" fontId="9" fillId="0" borderId="0" xfId="4" applyFont="1"/>
    <xf numFmtId="0" fontId="24" fillId="0" borderId="29" xfId="4" applyFont="1" applyBorder="1" applyAlignment="1">
      <alignment horizontal="center" vertical="center" wrapText="1"/>
    </xf>
    <xf numFmtId="0" fontId="9" fillId="0" borderId="0" xfId="4" applyFont="1" applyAlignment="1">
      <alignment vertical="center" wrapText="1"/>
    </xf>
    <xf numFmtId="0" fontId="20" fillId="0" borderId="14" xfId="4" applyFont="1" applyBorder="1" applyAlignment="1">
      <alignment vertical="center" wrapText="1"/>
    </xf>
    <xf numFmtId="0" fontId="20" fillId="0" borderId="29" xfId="4" applyFont="1" applyBorder="1" applyAlignment="1">
      <alignment horizontal="center" vertical="center" wrapText="1"/>
    </xf>
    <xf numFmtId="0" fontId="25" fillId="0" borderId="29" xfId="4" applyFont="1" applyBorder="1" applyAlignment="1">
      <alignment horizontal="center" vertical="center"/>
    </xf>
    <xf numFmtId="4" fontId="25" fillId="0" borderId="29" xfId="4" applyNumberFormat="1" applyFont="1" applyBorder="1" applyAlignment="1">
      <alignment horizontal="center" vertical="center"/>
    </xf>
    <xf numFmtId="0" fontId="26" fillId="0" borderId="29" xfId="4" applyFont="1" applyBorder="1" applyAlignment="1">
      <alignment horizontal="center" vertical="center"/>
    </xf>
    <xf numFmtId="9" fontId="25" fillId="0" borderId="29" xfId="5" applyFont="1" applyFill="1" applyBorder="1" applyAlignment="1">
      <alignment horizontal="center" vertical="center"/>
    </xf>
    <xf numFmtId="9" fontId="25" fillId="0" borderId="29" xfId="5" quotePrefix="1" applyFont="1" applyFill="1" applyBorder="1" applyAlignment="1">
      <alignment horizontal="center" vertical="center"/>
    </xf>
    <xf numFmtId="9" fontId="26" fillId="0" borderId="29" xfId="5" applyFont="1" applyFill="1" applyBorder="1" applyAlignment="1">
      <alignment horizontal="center" vertical="center"/>
    </xf>
    <xf numFmtId="2" fontId="25" fillId="0" borderId="29" xfId="4" applyNumberFormat="1" applyFont="1" applyBorder="1" applyAlignment="1">
      <alignment horizontal="center" vertical="center"/>
    </xf>
    <xf numFmtId="0" fontId="25" fillId="0" borderId="29" xfId="4" applyFont="1" applyBorder="1" applyAlignment="1">
      <alignment horizontal="center" vertical="center" wrapText="1"/>
    </xf>
    <xf numFmtId="2" fontId="26" fillId="0" borderId="29" xfId="4" applyNumberFormat="1" applyFont="1" applyBorder="1" applyAlignment="1">
      <alignment horizontal="center" vertical="center"/>
    </xf>
    <xf numFmtId="174" fontId="20" fillId="0" borderId="29" xfId="6" applyNumberFormat="1" applyFont="1" applyFill="1" applyBorder="1" applyAlignment="1">
      <alignment horizontal="center" vertical="center"/>
    </xf>
    <xf numFmtId="174" fontId="24" fillId="0" borderId="29" xfId="6" applyNumberFormat="1" applyFont="1" applyFill="1" applyBorder="1" applyAlignment="1">
      <alignment horizontal="center" vertical="center"/>
    </xf>
    <xf numFmtId="0" fontId="20" fillId="2" borderId="14" xfId="4" applyFont="1" applyFill="1" applyBorder="1" applyAlignment="1">
      <alignment vertical="center" wrapText="1"/>
    </xf>
    <xf numFmtId="6" fontId="20" fillId="2" borderId="29" xfId="6" applyNumberFormat="1" applyFont="1" applyFill="1" applyBorder="1" applyAlignment="1">
      <alignment horizontal="center" vertical="center" wrapText="1"/>
    </xf>
    <xf numFmtId="6" fontId="24" fillId="2" borderId="29" xfId="6" applyNumberFormat="1" applyFont="1" applyFill="1" applyBorder="1" applyAlignment="1">
      <alignment horizontal="center" vertical="center" wrapText="1"/>
    </xf>
    <xf numFmtId="6" fontId="24" fillId="10" borderId="29" xfId="6" applyNumberFormat="1" applyFont="1" applyFill="1" applyBorder="1" applyAlignment="1">
      <alignment horizontal="center" vertical="center" wrapText="1"/>
    </xf>
    <xf numFmtId="0" fontId="8" fillId="0" borderId="0" xfId="4" applyFont="1"/>
    <xf numFmtId="0" fontId="25" fillId="0" borderId="29" xfId="4" applyFont="1" applyBorder="1" applyAlignment="1">
      <alignment horizontal="left" vertical="center" wrapText="1"/>
    </xf>
    <xf numFmtId="0" fontId="26" fillId="0" borderId="29" xfId="4" applyFont="1" applyBorder="1" applyAlignment="1">
      <alignment horizontal="left" vertical="center" wrapText="1"/>
    </xf>
    <xf numFmtId="0" fontId="26" fillId="0" borderId="29" xfId="4" applyFont="1" applyBorder="1" applyAlignment="1">
      <alignment horizontal="center" vertical="center" wrapText="1"/>
    </xf>
    <xf numFmtId="0" fontId="29" fillId="2" borderId="27" xfId="4" applyFont="1" applyFill="1" applyBorder="1" applyAlignment="1">
      <alignment vertical="center" wrapText="1"/>
    </xf>
    <xf numFmtId="0" fontId="29" fillId="2" borderId="27" xfId="4" applyFont="1" applyFill="1" applyBorder="1" applyAlignment="1">
      <alignment horizontal="center" vertical="center" wrapText="1"/>
    </xf>
    <xf numFmtId="0" fontId="30" fillId="2" borderId="27" xfId="4" applyFont="1" applyFill="1" applyBorder="1" applyAlignment="1">
      <alignment horizontal="center" vertical="center" wrapText="1"/>
    </xf>
    <xf numFmtId="0" fontId="30" fillId="0" borderId="27" xfId="4" applyFont="1" applyBorder="1" applyAlignment="1">
      <alignment horizontal="center" vertical="center" wrapText="1"/>
    </xf>
    <xf numFmtId="4" fontId="9" fillId="0" borderId="0" xfId="4" applyNumberFormat="1" applyFont="1" applyAlignment="1">
      <alignment horizontal="center"/>
    </xf>
    <xf numFmtId="0" fontId="14" fillId="0" borderId="0" xfId="4" applyFont="1"/>
    <xf numFmtId="4" fontId="14" fillId="0" borderId="0" xfId="4" applyNumberFormat="1" applyFont="1" applyAlignment="1">
      <alignment horizontal="center"/>
    </xf>
    <xf numFmtId="0" fontId="9" fillId="0" borderId="0" xfId="4" applyFont="1" applyAlignment="1">
      <alignment horizontal="center"/>
    </xf>
    <xf numFmtId="0" fontId="14" fillId="0" borderId="0" xfId="4" applyFont="1" applyAlignment="1">
      <alignment horizontal="center"/>
    </xf>
    <xf numFmtId="0" fontId="21" fillId="10" borderId="29" xfId="4" applyFont="1" applyFill="1" applyBorder="1" applyAlignment="1">
      <alignment horizontal="center" vertical="center" wrapText="1"/>
    </xf>
    <xf numFmtId="0" fontId="19" fillId="0" borderId="0" xfId="4"/>
    <xf numFmtId="2" fontId="26" fillId="0" borderId="29" xfId="4" applyNumberFormat="1" applyFont="1" applyBorder="1" applyAlignment="1">
      <alignment horizontal="center" vertical="center" wrapText="1"/>
    </xf>
    <xf numFmtId="0" fontId="29" fillId="10" borderId="27" xfId="4" applyFont="1" applyFill="1" applyBorder="1" applyAlignment="1">
      <alignment horizontal="center" vertical="center" wrapText="1"/>
    </xf>
    <xf numFmtId="0" fontId="31" fillId="0" borderId="0" xfId="4" applyFont="1"/>
    <xf numFmtId="0" fontId="19" fillId="4" borderId="0" xfId="4" applyFill="1"/>
    <xf numFmtId="0" fontId="19" fillId="4" borderId="0" xfId="4" applyFill="1" applyAlignment="1">
      <alignment horizontal="center" vertical="center"/>
    </xf>
    <xf numFmtId="0" fontId="19" fillId="0" borderId="0" xfId="4" applyAlignment="1">
      <alignment horizontal="center" vertical="center"/>
    </xf>
    <xf numFmtId="0" fontId="19" fillId="5" borderId="0" xfId="4" applyFill="1"/>
    <xf numFmtId="0" fontId="6" fillId="0" borderId="0" xfId="4" applyFont="1" applyAlignment="1">
      <alignment horizontal="center" vertical="center"/>
    </xf>
    <xf numFmtId="0" fontId="6" fillId="4" borderId="0" xfId="4" applyFont="1" applyFill="1"/>
    <xf numFmtId="0" fontId="6" fillId="4" borderId="6" xfId="4" applyFont="1" applyFill="1" applyBorder="1" applyAlignment="1">
      <alignment horizontal="center" vertical="center"/>
    </xf>
    <xf numFmtId="0" fontId="6" fillId="0" borderId="6" xfId="4" applyFont="1" applyBorder="1" applyAlignment="1">
      <alignment horizontal="center" vertical="center"/>
    </xf>
    <xf numFmtId="9" fontId="6" fillId="4" borderId="6" xfId="4" applyNumberFormat="1" applyFont="1" applyFill="1" applyBorder="1" applyAlignment="1">
      <alignment horizontal="center" vertical="center"/>
    </xf>
    <xf numFmtId="0" fontId="19" fillId="0" borderId="0" xfId="4" applyAlignment="1">
      <alignment vertical="center"/>
    </xf>
    <xf numFmtId="0" fontId="19" fillId="0" borderId="10" xfId="4" applyBorder="1"/>
    <xf numFmtId="0" fontId="19" fillId="6" borderId="26" xfId="4" applyFill="1" applyBorder="1"/>
    <xf numFmtId="164" fontId="19" fillId="4" borderId="15" xfId="4" applyNumberFormat="1" applyFill="1" applyBorder="1" applyAlignment="1">
      <alignment horizontal="right" vertical="center"/>
    </xf>
    <xf numFmtId="165" fontId="19" fillId="0" borderId="0" xfId="4" applyNumberFormat="1"/>
    <xf numFmtId="0" fontId="19" fillId="0" borderId="14" xfId="4" applyBorder="1"/>
    <xf numFmtId="0" fontId="19" fillId="6" borderId="14" xfId="4" applyFill="1" applyBorder="1"/>
    <xf numFmtId="166" fontId="19" fillId="4" borderId="25" xfId="4" applyNumberFormat="1" applyFill="1" applyBorder="1" applyAlignment="1">
      <alignment horizontal="right" vertical="center"/>
    </xf>
    <xf numFmtId="167" fontId="19" fillId="4" borderId="25" xfId="4" applyNumberFormat="1" applyFill="1" applyBorder="1" applyAlignment="1">
      <alignment horizontal="right" vertical="center"/>
    </xf>
    <xf numFmtId="2" fontId="19" fillId="0" borderId="0" xfId="4" applyNumberFormat="1"/>
    <xf numFmtId="8" fontId="19" fillId="0" borderId="0" xfId="4" applyNumberFormat="1"/>
    <xf numFmtId="168" fontId="19" fillId="6" borderId="25" xfId="4" applyNumberFormat="1" applyFill="1" applyBorder="1" applyAlignment="1">
      <alignment horizontal="right" vertical="center"/>
    </xf>
    <xf numFmtId="8" fontId="1" fillId="6" borderId="25" xfId="3" applyNumberFormat="1" applyFont="1" applyFill="1" applyBorder="1"/>
    <xf numFmtId="0" fontId="19" fillId="6" borderId="27" xfId="4" applyFill="1" applyBorder="1"/>
    <xf numFmtId="168" fontId="19" fillId="6" borderId="28" xfId="4" applyNumberFormat="1" applyFill="1" applyBorder="1" applyAlignment="1">
      <alignment horizontal="right" vertical="center"/>
    </xf>
    <xf numFmtId="9" fontId="19" fillId="0" borderId="0" xfId="4" applyNumberFormat="1"/>
    <xf numFmtId="168" fontId="19" fillId="0" borderId="0" xfId="4" applyNumberFormat="1"/>
    <xf numFmtId="170" fontId="19" fillId="6" borderId="15" xfId="4" applyNumberFormat="1" applyFill="1" applyBorder="1" applyAlignment="1">
      <alignment horizontal="center" vertical="center"/>
    </xf>
    <xf numFmtId="170" fontId="19" fillId="6" borderId="28" xfId="4" applyNumberFormat="1" applyFill="1" applyBorder="1" applyAlignment="1">
      <alignment horizontal="center" vertical="center"/>
    </xf>
    <xf numFmtId="9" fontId="6" fillId="0" borderId="29" xfId="4" applyNumberFormat="1" applyFont="1" applyBorder="1" applyAlignment="1">
      <alignment horizontal="center" vertical="center"/>
    </xf>
    <xf numFmtId="172" fontId="19" fillId="6" borderId="15" xfId="4" applyNumberFormat="1" applyFill="1" applyBorder="1" applyAlignment="1">
      <alignment horizontal="center" vertical="center"/>
    </xf>
    <xf numFmtId="169" fontId="19" fillId="0" borderId="0" xfId="4" applyNumberFormat="1"/>
    <xf numFmtId="169" fontId="19" fillId="6" borderId="25" xfId="4" applyNumberFormat="1" applyFill="1" applyBorder="1" applyAlignment="1">
      <alignment horizontal="center" vertical="center"/>
    </xf>
    <xf numFmtId="171" fontId="19" fillId="6" borderId="25" xfId="4" applyNumberFormat="1" applyFill="1" applyBorder="1" applyAlignment="1">
      <alignment horizontal="center" vertical="center"/>
    </xf>
    <xf numFmtId="172" fontId="19" fillId="6" borderId="28" xfId="4" applyNumberFormat="1" applyFill="1" applyBorder="1" applyAlignment="1">
      <alignment horizontal="center" vertical="center"/>
    </xf>
    <xf numFmtId="8" fontId="1" fillId="0" borderId="25" xfId="3" applyNumberFormat="1" applyFont="1" applyBorder="1"/>
    <xf numFmtId="0" fontId="19" fillId="6" borderId="15" xfId="4" applyFill="1" applyBorder="1" applyAlignment="1">
      <alignment horizontal="center" vertical="center"/>
    </xf>
    <xf numFmtId="0" fontId="19" fillId="6" borderId="28" xfId="4" applyFill="1" applyBorder="1" applyAlignment="1">
      <alignment horizontal="center" vertical="center"/>
    </xf>
    <xf numFmtId="169" fontId="19" fillId="6" borderId="15" xfId="4" applyNumberFormat="1" applyFill="1" applyBorder="1" applyAlignment="1">
      <alignment horizontal="center" vertical="center"/>
    </xf>
    <xf numFmtId="2" fontId="9" fillId="0" borderId="25" xfId="0" applyNumberFormat="1" applyFont="1" applyBorder="1" applyAlignment="1">
      <alignment horizontal="center" vertical="center"/>
    </xf>
    <xf numFmtId="44" fontId="8" fillId="0" borderId="25" xfId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13" fillId="2" borderId="27" xfId="0" applyFont="1" applyFill="1" applyBorder="1" applyAlignment="1">
      <alignment vertical="center" wrapText="1"/>
    </xf>
    <xf numFmtId="2" fontId="14" fillId="0" borderId="25" xfId="0" applyNumberFormat="1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175" fontId="9" fillId="0" borderId="0" xfId="0" applyNumberFormat="1" applyFont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7" borderId="5" xfId="0" applyFont="1" applyFill="1" applyBorder="1" applyAlignment="1">
      <alignment vertical="center" wrapText="1"/>
    </xf>
    <xf numFmtId="0" fontId="8" fillId="7" borderId="2" xfId="0" applyFont="1" applyFill="1" applyBorder="1" applyAlignment="1">
      <alignment vertical="center" wrapText="1"/>
    </xf>
    <xf numFmtId="0" fontId="0" fillId="0" borderId="45" xfId="0" applyBorder="1"/>
    <xf numFmtId="4" fontId="0" fillId="0" borderId="11" xfId="0" applyNumberFormat="1" applyBorder="1"/>
    <xf numFmtId="0" fontId="0" fillId="0" borderId="2" xfId="0" applyBorder="1"/>
    <xf numFmtId="4" fontId="0" fillId="0" borderId="12" xfId="0" applyNumberFormat="1" applyBorder="1"/>
    <xf numFmtId="0" fontId="0" fillId="6" borderId="2" xfId="0" applyFill="1" applyBorder="1"/>
    <xf numFmtId="43" fontId="1" fillId="6" borderId="4" xfId="3" applyFont="1" applyFill="1" applyBorder="1"/>
    <xf numFmtId="0" fontId="0" fillId="0" borderId="12" xfId="0" applyBorder="1"/>
    <xf numFmtId="0" fontId="0" fillId="0" borderId="13" xfId="0" applyBorder="1"/>
    <xf numFmtId="0" fontId="0" fillId="6" borderId="1" xfId="0" applyFill="1" applyBorder="1"/>
    <xf numFmtId="171" fontId="1" fillId="6" borderId="13" xfId="3" applyNumberFormat="1" applyFont="1" applyFill="1" applyBorder="1"/>
    <xf numFmtId="0" fontId="20" fillId="9" borderId="10" xfId="0" applyFont="1" applyFill="1" applyBorder="1" applyAlignment="1">
      <alignment horizontal="center" vertical="center" wrapText="1"/>
    </xf>
    <xf numFmtId="0" fontId="20" fillId="9" borderId="18" xfId="0" applyFont="1" applyFill="1" applyBorder="1" applyAlignment="1">
      <alignment horizontal="center" vertical="center" wrapText="1"/>
    </xf>
    <xf numFmtId="0" fontId="25" fillId="0" borderId="0" xfId="0" applyFont="1"/>
    <xf numFmtId="0" fontId="25" fillId="0" borderId="0" xfId="0" applyFont="1" applyAlignment="1">
      <alignment vertical="center" wrapText="1"/>
    </xf>
    <xf numFmtId="0" fontId="20" fillId="9" borderId="14" xfId="0" applyFont="1" applyFill="1" applyBorder="1" applyAlignment="1">
      <alignment vertical="center" wrapText="1"/>
    </xf>
    <xf numFmtId="0" fontId="20" fillId="9" borderId="29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4" fontId="25" fillId="0" borderId="29" xfId="0" applyNumberFormat="1" applyFont="1" applyBorder="1" applyAlignment="1">
      <alignment horizontal="center" vertical="center"/>
    </xf>
    <xf numFmtId="9" fontId="25" fillId="0" borderId="29" xfId="2" quotePrefix="1" applyFont="1" applyFill="1" applyBorder="1" applyAlignment="1">
      <alignment horizontal="center" vertical="center"/>
    </xf>
    <xf numFmtId="9" fontId="25" fillId="0" borderId="29" xfId="2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2" fontId="25" fillId="0" borderId="29" xfId="0" applyNumberFormat="1" applyFont="1" applyBorder="1" applyAlignment="1">
      <alignment horizontal="center" vertical="center"/>
    </xf>
    <xf numFmtId="8" fontId="20" fillId="0" borderId="29" xfId="1" applyNumberFormat="1" applyFont="1" applyFill="1" applyBorder="1" applyAlignment="1">
      <alignment horizontal="center" vertical="center"/>
    </xf>
    <xf numFmtId="6" fontId="20" fillId="9" borderId="29" xfId="1" applyNumberFormat="1" applyFont="1" applyFill="1" applyBorder="1" applyAlignment="1">
      <alignment horizontal="center" vertical="center" wrapText="1"/>
    </xf>
    <xf numFmtId="0" fontId="20" fillId="0" borderId="0" xfId="0" applyFont="1"/>
    <xf numFmtId="0" fontId="25" fillId="0" borderId="29" xfId="0" applyFont="1" applyBorder="1" applyAlignment="1">
      <alignment horizontal="left" vertical="center" wrapText="1"/>
    </xf>
    <xf numFmtId="0" fontId="29" fillId="9" borderId="27" xfId="0" applyFont="1" applyFill="1" applyBorder="1" applyAlignment="1">
      <alignment vertical="center" wrapText="1"/>
    </xf>
    <xf numFmtId="0" fontId="20" fillId="9" borderId="39" xfId="0" applyFont="1" applyFill="1" applyBorder="1" applyAlignment="1">
      <alignment horizontal="center" vertical="center" wrapText="1"/>
    </xf>
    <xf numFmtId="2" fontId="25" fillId="0" borderId="29" xfId="0" applyNumberFormat="1" applyFont="1" applyBorder="1" applyAlignment="1">
      <alignment horizontal="center" vertical="center" wrapText="1"/>
    </xf>
    <xf numFmtId="2" fontId="26" fillId="0" borderId="29" xfId="0" applyNumberFormat="1" applyFont="1" applyBorder="1" applyAlignment="1">
      <alignment horizontal="center" vertical="center" wrapText="1"/>
    </xf>
    <xf numFmtId="4" fontId="0" fillId="0" borderId="9" xfId="0" applyNumberFormat="1" applyBorder="1"/>
    <xf numFmtId="4" fontId="0" fillId="0" borderId="4" xfId="0" applyNumberFormat="1" applyBorder="1"/>
    <xf numFmtId="8" fontId="0" fillId="0" borderId="4" xfId="0" applyNumberFormat="1" applyBorder="1"/>
    <xf numFmtId="0" fontId="0" fillId="0" borderId="4" xfId="0" applyBorder="1"/>
    <xf numFmtId="171" fontId="1" fillId="6" borderId="7" xfId="3" applyNumberFormat="1" applyFont="1" applyFill="1" applyBorder="1"/>
    <xf numFmtId="0" fontId="32" fillId="9" borderId="29" xfId="0" applyFont="1" applyFill="1" applyBorder="1" applyAlignment="1">
      <alignment horizontal="center" vertical="center" wrapText="1"/>
    </xf>
    <xf numFmtId="0" fontId="32" fillId="9" borderId="39" xfId="0" applyFont="1" applyFill="1" applyBorder="1" applyAlignment="1">
      <alignment horizontal="center" vertical="center" wrapText="1"/>
    </xf>
    <xf numFmtId="0" fontId="33" fillId="0" borderId="29" xfId="0" applyFont="1" applyBorder="1" applyAlignment="1">
      <alignment horizontal="left" vertical="center" wrapText="1"/>
    </xf>
    <xf numFmtId="0" fontId="20" fillId="9" borderId="0" xfId="0" applyFont="1" applyFill="1"/>
    <xf numFmtId="0" fontId="25" fillId="9" borderId="0" xfId="0" applyFont="1" applyFill="1"/>
    <xf numFmtId="0" fontId="9" fillId="9" borderId="0" xfId="0" applyFont="1" applyFill="1"/>
    <xf numFmtId="0" fontId="15" fillId="0" borderId="30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7" borderId="9" xfId="0" applyFont="1" applyFill="1" applyBorder="1" applyAlignment="1">
      <alignment horizontal="justify" vertical="center" wrapText="1"/>
    </xf>
    <xf numFmtId="0" fontId="10" fillId="7" borderId="4" xfId="0" applyFont="1" applyFill="1" applyBorder="1" applyAlignment="1">
      <alignment horizontal="justify" vertical="center"/>
    </xf>
    <xf numFmtId="0" fontId="10" fillId="7" borderId="36" xfId="0" applyFont="1" applyFill="1" applyBorder="1" applyAlignment="1">
      <alignment horizontal="justify" vertical="center"/>
    </xf>
    <xf numFmtId="0" fontId="15" fillId="0" borderId="34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justify" vertical="center" wrapText="1"/>
    </xf>
    <xf numFmtId="0" fontId="10" fillId="0" borderId="4" xfId="0" applyFont="1" applyBorder="1" applyAlignment="1">
      <alignment horizontal="justify" vertical="center"/>
    </xf>
    <xf numFmtId="0" fontId="10" fillId="0" borderId="7" xfId="0" applyFont="1" applyBorder="1" applyAlignment="1">
      <alignment horizontal="justify" vertical="center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7" fillId="4" borderId="21" xfId="0" applyFont="1" applyFill="1" applyBorder="1" applyAlignment="1">
      <alignment horizontal="center" wrapText="1"/>
    </xf>
    <xf numFmtId="0" fontId="7" fillId="4" borderId="22" xfId="0" applyFont="1" applyFill="1" applyBorder="1" applyAlignment="1">
      <alignment horizont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/>
    </xf>
    <xf numFmtId="0" fontId="23" fillId="0" borderId="14" xfId="4" applyFont="1" applyBorder="1" applyAlignment="1">
      <alignment horizontal="justify" vertical="center" wrapText="1"/>
    </xf>
    <xf numFmtId="0" fontId="23" fillId="0" borderId="14" xfId="4" applyFont="1" applyBorder="1" applyAlignment="1">
      <alignment horizontal="justify" vertical="center"/>
    </xf>
    <xf numFmtId="0" fontId="24" fillId="0" borderId="29" xfId="4" applyFont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justify" vertical="center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/>
    </xf>
    <xf numFmtId="0" fontId="10" fillId="0" borderId="13" xfId="0" applyFont="1" applyBorder="1" applyAlignment="1">
      <alignment horizontal="justify" vertical="center"/>
    </xf>
    <xf numFmtId="0" fontId="15" fillId="0" borderId="4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justify" vertical="center"/>
    </xf>
    <xf numFmtId="0" fontId="23" fillId="0" borderId="14" xfId="0" applyFont="1" applyBorder="1" applyAlignment="1">
      <alignment horizontal="justify" vertical="center" wrapText="1"/>
    </xf>
    <xf numFmtId="0" fontId="23" fillId="0" borderId="14" xfId="0" applyFont="1" applyBorder="1" applyAlignment="1">
      <alignment horizontal="justify" vertical="center"/>
    </xf>
    <xf numFmtId="0" fontId="24" fillId="0" borderId="29" xfId="0" applyFont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 wrapText="1"/>
    </xf>
    <xf numFmtId="0" fontId="6" fillId="0" borderId="16" xfId="4" applyFont="1" applyBorder="1" applyAlignment="1">
      <alignment horizontal="center"/>
    </xf>
    <xf numFmtId="0" fontId="6" fillId="0" borderId="20" xfId="4" applyFont="1" applyBorder="1" applyAlignment="1">
      <alignment horizontal="center"/>
    </xf>
    <xf numFmtId="0" fontId="7" fillId="4" borderId="21" xfId="4" applyFont="1" applyFill="1" applyBorder="1" applyAlignment="1">
      <alignment horizontal="center" wrapText="1"/>
    </xf>
    <xf numFmtId="0" fontId="7" fillId="4" borderId="22" xfId="4" applyFont="1" applyFill="1" applyBorder="1" applyAlignment="1">
      <alignment horizontal="center" wrapText="1"/>
    </xf>
    <xf numFmtId="0" fontId="6" fillId="4" borderId="23" xfId="4" applyFont="1" applyFill="1" applyBorder="1" applyAlignment="1">
      <alignment horizontal="center" vertical="center" wrapText="1"/>
    </xf>
    <xf numFmtId="0" fontId="6" fillId="4" borderId="24" xfId="4" applyFont="1" applyFill="1" applyBorder="1" applyAlignment="1">
      <alignment horizontal="center" vertical="center"/>
    </xf>
    <xf numFmtId="0" fontId="6" fillId="4" borderId="21" xfId="4" applyFont="1" applyFill="1" applyBorder="1" applyAlignment="1">
      <alignment horizontal="center" vertical="center" wrapText="1"/>
    </xf>
    <xf numFmtId="0" fontId="6" fillId="4" borderId="22" xfId="4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</cellXfs>
  <cellStyles count="7">
    <cellStyle name="Millares 2" xfId="3" xr:uid="{00000000-0005-0000-0000-000000000000}"/>
    <cellStyle name="Moneda" xfId="1" builtinId="4"/>
    <cellStyle name="Moneda 2" xfId="6" xr:uid="{D6A055ED-B6C4-4693-854F-9B9981A59E6E}"/>
    <cellStyle name="Normal" xfId="0" builtinId="0"/>
    <cellStyle name="Normal 2" xfId="4" xr:uid="{DD8B2448-24D1-489E-9518-8A0B8B55FACA}"/>
    <cellStyle name="Porcentaje" xfId="2" builtinId="5"/>
    <cellStyle name="Porcentaje 2" xfId="5" xr:uid="{5952A598-E381-4AD3-B24E-EB38039FEA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K21"/>
  <sheetViews>
    <sheetView showGridLines="0" tabSelected="1" zoomScale="77" zoomScaleNormal="77" workbookViewId="0">
      <pane xSplit="1" ySplit="1" topLeftCell="B2" activePane="bottomRight" state="frozen"/>
      <selection activeCell="B4" sqref="B4:C4"/>
      <selection pane="topRight" activeCell="B4" sqref="B4:C4"/>
      <selection pane="bottomLeft" activeCell="B4" sqref="B4:C4"/>
      <selection pane="bottomRight" activeCell="C2" sqref="C2:C7"/>
    </sheetView>
  </sheetViews>
  <sheetFormatPr baseColWidth="10" defaultColWidth="10.81640625" defaultRowHeight="14.5" x14ac:dyDescent="0.35"/>
  <cols>
    <col min="1" max="1" width="36.54296875" style="63" customWidth="1"/>
    <col min="2" max="2" width="35.7265625" style="63" customWidth="1"/>
    <col min="3" max="3" width="21.453125" style="63" customWidth="1"/>
    <col min="4" max="4" width="26.7265625" style="97" customWidth="1"/>
    <col min="5" max="5" width="21.54296875" style="63" customWidth="1"/>
    <col min="6" max="6" width="20.81640625" style="63" customWidth="1"/>
    <col min="7" max="7" width="30.453125" style="63" customWidth="1"/>
    <col min="8" max="8" width="24.453125" style="63" customWidth="1"/>
    <col min="12" max="16384" width="10.81640625" style="63"/>
  </cols>
  <sheetData>
    <row r="1" spans="1:8" ht="60.75" customHeight="1" thickBot="1" x14ac:dyDescent="0.4">
      <c r="A1" s="62" t="s">
        <v>5</v>
      </c>
      <c r="B1" s="62" t="s">
        <v>61</v>
      </c>
      <c r="C1" s="62" t="s">
        <v>74</v>
      </c>
      <c r="D1" s="89" t="s">
        <v>46</v>
      </c>
      <c r="E1" s="62" t="s">
        <v>77</v>
      </c>
      <c r="F1" s="89" t="s">
        <v>76</v>
      </c>
      <c r="G1" s="62" t="s">
        <v>75</v>
      </c>
      <c r="H1" s="62" t="s">
        <v>73</v>
      </c>
    </row>
    <row r="2" spans="1:8" s="64" customFormat="1" ht="28" customHeight="1" thickTop="1" x14ac:dyDescent="0.35">
      <c r="A2" s="287" t="s">
        <v>52</v>
      </c>
      <c r="B2" s="284" t="s">
        <v>59</v>
      </c>
      <c r="C2" s="284" t="s">
        <v>62</v>
      </c>
      <c r="D2" s="284" t="s">
        <v>66</v>
      </c>
      <c r="E2" s="284" t="s">
        <v>68</v>
      </c>
      <c r="F2" s="284" t="s">
        <v>67</v>
      </c>
      <c r="G2" s="284" t="s">
        <v>63</v>
      </c>
      <c r="H2" s="284" t="s">
        <v>65</v>
      </c>
    </row>
    <row r="3" spans="1:8" s="64" customFormat="1" ht="27.65" customHeight="1" x14ac:dyDescent="0.35">
      <c r="A3" s="288"/>
      <c r="B3" s="285"/>
      <c r="C3" s="285"/>
      <c r="D3" s="285"/>
      <c r="E3" s="285"/>
      <c r="F3" s="285"/>
      <c r="G3" s="285"/>
      <c r="H3" s="285"/>
    </row>
    <row r="4" spans="1:8" s="64" customFormat="1" ht="15" customHeight="1" x14ac:dyDescent="0.35">
      <c r="A4" s="288"/>
      <c r="B4" s="285"/>
      <c r="C4" s="285" t="s">
        <v>43</v>
      </c>
      <c r="D4" s="285"/>
      <c r="E4" s="285"/>
      <c r="F4" s="285"/>
      <c r="G4" s="285"/>
      <c r="H4" s="285"/>
    </row>
    <row r="5" spans="1:8" s="64" customFormat="1" ht="27.65" customHeight="1" thickBot="1" x14ac:dyDescent="0.4">
      <c r="A5" s="288"/>
      <c r="B5" s="285"/>
      <c r="C5" s="285"/>
      <c r="D5" s="285"/>
      <c r="E5" s="286"/>
      <c r="F5" s="285"/>
      <c r="G5" s="285"/>
      <c r="H5" s="285"/>
    </row>
    <row r="6" spans="1:8" s="64" customFormat="1" ht="28" customHeight="1" thickTop="1" x14ac:dyDescent="0.35">
      <c r="A6" s="288"/>
      <c r="B6" s="285" t="s">
        <v>47</v>
      </c>
      <c r="C6" s="285" t="s">
        <v>48</v>
      </c>
      <c r="D6" s="285" t="s">
        <v>51</v>
      </c>
      <c r="E6" s="284" t="s">
        <v>71</v>
      </c>
      <c r="F6" s="285" t="s">
        <v>51</v>
      </c>
      <c r="G6" s="285" t="s">
        <v>44</v>
      </c>
      <c r="H6" s="285" t="s">
        <v>49</v>
      </c>
    </row>
    <row r="7" spans="1:8" s="64" customFormat="1" ht="68.5" customHeight="1" thickBot="1" x14ac:dyDescent="0.4">
      <c r="A7" s="289"/>
      <c r="B7" s="286"/>
      <c r="C7" s="286"/>
      <c r="D7" s="286"/>
      <c r="E7" s="285"/>
      <c r="F7" s="286"/>
      <c r="G7" s="286"/>
      <c r="H7" s="286"/>
    </row>
    <row r="8" spans="1:8" ht="23.25" customHeight="1" thickBot="1" x14ac:dyDescent="0.4">
      <c r="A8" s="65" t="s">
        <v>4</v>
      </c>
      <c r="B8" s="76" t="s">
        <v>6</v>
      </c>
      <c r="C8" s="76" t="s">
        <v>6</v>
      </c>
      <c r="D8" s="90" t="s">
        <v>6</v>
      </c>
      <c r="E8" s="76" t="s">
        <v>6</v>
      </c>
      <c r="F8" s="90" t="s">
        <v>45</v>
      </c>
      <c r="G8" s="76" t="s">
        <v>6</v>
      </c>
      <c r="H8" s="76" t="s">
        <v>6</v>
      </c>
    </row>
    <row r="9" spans="1:8" ht="36" x14ac:dyDescent="0.35">
      <c r="A9" s="66" t="s">
        <v>53</v>
      </c>
      <c r="B9" s="71">
        <v>50.66</v>
      </c>
      <c r="C9" s="81">
        <v>298.02</v>
      </c>
      <c r="D9" s="91">
        <v>35.71</v>
      </c>
      <c r="E9" s="81">
        <v>6.95</v>
      </c>
      <c r="F9" s="85" t="s">
        <v>19</v>
      </c>
      <c r="G9" s="81">
        <v>9.02</v>
      </c>
      <c r="H9" s="81">
        <v>4.8</v>
      </c>
    </row>
    <row r="10" spans="1:8" ht="36" x14ac:dyDescent="0.35">
      <c r="A10" s="67" t="s">
        <v>54</v>
      </c>
      <c r="B10" s="72">
        <v>0.01</v>
      </c>
      <c r="C10" s="82">
        <v>0</v>
      </c>
      <c r="D10" s="92">
        <v>7.0000000000000007E-2</v>
      </c>
      <c r="E10" s="82">
        <v>0.13</v>
      </c>
      <c r="F10" s="82">
        <v>0</v>
      </c>
      <c r="G10" s="82">
        <v>0.26</v>
      </c>
      <c r="H10" s="82">
        <v>0.19</v>
      </c>
    </row>
    <row r="11" spans="1:8" ht="54.75" customHeight="1" x14ac:dyDescent="0.35">
      <c r="A11" s="67" t="s">
        <v>55</v>
      </c>
      <c r="B11" s="85" t="s">
        <v>19</v>
      </c>
      <c r="C11" s="85" t="s">
        <v>19</v>
      </c>
      <c r="D11" s="85" t="s">
        <v>19</v>
      </c>
      <c r="E11" s="85" t="s">
        <v>19</v>
      </c>
      <c r="F11" s="85" t="s">
        <v>19</v>
      </c>
      <c r="G11" s="85">
        <v>21.2</v>
      </c>
      <c r="H11" s="71">
        <v>29.5</v>
      </c>
    </row>
    <row r="12" spans="1:8" ht="58.5" customHeight="1" x14ac:dyDescent="0.35">
      <c r="A12" s="98" t="s">
        <v>56</v>
      </c>
      <c r="B12" s="73">
        <v>503435340</v>
      </c>
      <c r="C12" s="83">
        <v>742550000</v>
      </c>
      <c r="D12" s="93">
        <v>1463620000</v>
      </c>
      <c r="E12" s="93">
        <v>1121970199</v>
      </c>
      <c r="F12" s="93">
        <v>3010909090</v>
      </c>
      <c r="G12" s="73">
        <v>1473835905</v>
      </c>
      <c r="H12" s="73">
        <v>1700467000</v>
      </c>
    </row>
    <row r="13" spans="1:8" s="69" customFormat="1" ht="18.75" customHeight="1" x14ac:dyDescent="0.3">
      <c r="A13" s="68" t="s">
        <v>3</v>
      </c>
      <c r="B13" s="74">
        <v>309050000</v>
      </c>
      <c r="C13" s="74">
        <v>309050000</v>
      </c>
      <c r="D13" s="74">
        <v>309050000</v>
      </c>
      <c r="E13" s="74">
        <v>309050000</v>
      </c>
      <c r="F13" s="74">
        <v>309050000</v>
      </c>
      <c r="G13" s="74">
        <v>309050000</v>
      </c>
      <c r="H13" s="74">
        <v>309050000</v>
      </c>
    </row>
    <row r="14" spans="1:8" ht="286" customHeight="1" thickBot="1" x14ac:dyDescent="0.4">
      <c r="A14" s="67" t="s">
        <v>2</v>
      </c>
      <c r="B14" s="79" t="s">
        <v>42</v>
      </c>
      <c r="C14" s="75" t="s">
        <v>42</v>
      </c>
      <c r="D14" s="94" t="s">
        <v>50</v>
      </c>
      <c r="E14" s="75" t="s">
        <v>42</v>
      </c>
      <c r="F14" s="94" t="s">
        <v>50</v>
      </c>
      <c r="G14" s="75" t="s">
        <v>42</v>
      </c>
      <c r="H14" s="75" t="s">
        <v>42</v>
      </c>
    </row>
    <row r="15" spans="1:8" ht="15" thickBot="1" x14ac:dyDescent="0.4">
      <c r="A15" s="70" t="s">
        <v>1</v>
      </c>
      <c r="B15" s="79" t="s">
        <v>6</v>
      </c>
      <c r="C15" s="79" t="s">
        <v>6</v>
      </c>
      <c r="D15" s="95" t="s">
        <v>6</v>
      </c>
      <c r="E15" s="79" t="s">
        <v>6</v>
      </c>
      <c r="F15" s="79" t="s">
        <v>6</v>
      </c>
      <c r="G15" s="79" t="s">
        <v>6</v>
      </c>
      <c r="H15" s="79" t="s">
        <v>6</v>
      </c>
    </row>
    <row r="16" spans="1:8" x14ac:dyDescent="0.35">
      <c r="D16" s="96"/>
    </row>
    <row r="17" spans="4:4" x14ac:dyDescent="0.35">
      <c r="D17" s="96"/>
    </row>
    <row r="18" spans="4:4" x14ac:dyDescent="0.35">
      <c r="D18" s="96"/>
    </row>
    <row r="19" spans="4:4" x14ac:dyDescent="0.35">
      <c r="D19" s="96"/>
    </row>
    <row r="20" spans="4:4" x14ac:dyDescent="0.35">
      <c r="D20" s="96"/>
    </row>
    <row r="21" spans="4:4" x14ac:dyDescent="0.35">
      <c r="D21" s="96"/>
    </row>
  </sheetData>
  <mergeCells count="9">
    <mergeCell ref="H2:H7"/>
    <mergeCell ref="D2:D7"/>
    <mergeCell ref="E6:E7"/>
    <mergeCell ref="E2:E5"/>
    <mergeCell ref="A2:A7"/>
    <mergeCell ref="G2:G7"/>
    <mergeCell ref="F2:F7"/>
    <mergeCell ref="B2:B7"/>
    <mergeCell ref="C2:C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K12"/>
  <sheetViews>
    <sheetView showGridLines="0" zoomScale="80" zoomScaleNormal="80" workbookViewId="0">
      <pane ySplit="1" topLeftCell="A11" activePane="bottomLeft" state="frozen"/>
      <selection pane="bottomLeft" activeCell="A10" sqref="A10"/>
    </sheetView>
  </sheetViews>
  <sheetFormatPr baseColWidth="10" defaultColWidth="10.81640625" defaultRowHeight="14.5" x14ac:dyDescent="0.35"/>
  <cols>
    <col min="1" max="1" width="29.81640625" style="63" customWidth="1"/>
    <col min="2" max="2" width="31.81640625" style="63" customWidth="1"/>
    <col min="3" max="3" width="18.453125" style="63" customWidth="1"/>
    <col min="4" max="4" width="23.54296875" style="63" customWidth="1"/>
    <col min="5" max="5" width="22.453125" style="63" customWidth="1"/>
    <col min="6" max="6" width="23.54296875" style="63" customWidth="1"/>
    <col min="7" max="7" width="27.54296875" style="63" customWidth="1"/>
    <col min="8" max="8" width="23.54296875" style="63" customWidth="1"/>
    <col min="12" max="16384" width="10.81640625" style="63"/>
  </cols>
  <sheetData>
    <row r="1" spans="1:8" ht="44.5" customHeight="1" thickBot="1" x14ac:dyDescent="0.4">
      <c r="A1" s="62" t="s">
        <v>7</v>
      </c>
      <c r="B1" s="62" t="s">
        <v>60</v>
      </c>
      <c r="C1" s="62" t="s">
        <v>64</v>
      </c>
      <c r="D1" s="89" t="s">
        <v>46</v>
      </c>
      <c r="E1" s="62" t="s">
        <v>77</v>
      </c>
      <c r="F1" s="89" t="s">
        <v>76</v>
      </c>
      <c r="G1" s="62" t="s">
        <v>75</v>
      </c>
      <c r="H1" s="62" t="s">
        <v>72</v>
      </c>
    </row>
    <row r="2" spans="1:8" s="64" customFormat="1" ht="26.15" customHeight="1" thickTop="1" x14ac:dyDescent="0.35">
      <c r="A2" s="287" t="s">
        <v>52</v>
      </c>
      <c r="B2" s="284" t="s">
        <v>59</v>
      </c>
      <c r="C2" s="284" t="s">
        <v>62</v>
      </c>
      <c r="D2" s="284" t="s">
        <v>66</v>
      </c>
      <c r="E2" s="284" t="s">
        <v>68</v>
      </c>
      <c r="F2" s="284" t="s">
        <v>67</v>
      </c>
      <c r="G2" s="284" t="s">
        <v>63</v>
      </c>
      <c r="H2" s="284" t="s">
        <v>65</v>
      </c>
    </row>
    <row r="3" spans="1:8" s="64" customFormat="1" ht="29.15" customHeight="1" x14ac:dyDescent="0.35">
      <c r="A3" s="288"/>
      <c r="B3" s="285"/>
      <c r="C3" s="285"/>
      <c r="D3" s="285"/>
      <c r="E3" s="285"/>
      <c r="F3" s="285"/>
      <c r="G3" s="285"/>
      <c r="H3" s="285"/>
    </row>
    <row r="4" spans="1:8" s="64" customFormat="1" ht="20.5" customHeight="1" x14ac:dyDescent="0.35">
      <c r="A4" s="288"/>
      <c r="B4" s="285"/>
      <c r="C4" s="285" t="s">
        <v>43</v>
      </c>
      <c r="D4" s="285"/>
      <c r="E4" s="285"/>
      <c r="F4" s="285"/>
      <c r="G4" s="285"/>
      <c r="H4" s="285"/>
    </row>
    <row r="5" spans="1:8" s="64" customFormat="1" ht="28" customHeight="1" thickBot="1" x14ac:dyDescent="0.4">
      <c r="A5" s="288"/>
      <c r="B5" s="285"/>
      <c r="C5" s="285"/>
      <c r="D5" s="285"/>
      <c r="E5" s="286"/>
      <c r="F5" s="285"/>
      <c r="G5" s="285"/>
      <c r="H5" s="285"/>
    </row>
    <row r="6" spans="1:8" s="64" customFormat="1" ht="28.5" customHeight="1" thickTop="1" x14ac:dyDescent="0.35">
      <c r="A6" s="288"/>
      <c r="B6" s="285" t="s">
        <v>47</v>
      </c>
      <c r="C6" s="285" t="s">
        <v>48</v>
      </c>
      <c r="D6" s="285" t="s">
        <v>51</v>
      </c>
      <c r="E6" s="284" t="s">
        <v>71</v>
      </c>
      <c r="F6" s="285" t="s">
        <v>51</v>
      </c>
      <c r="G6" s="285" t="s">
        <v>44</v>
      </c>
      <c r="H6" s="285" t="s">
        <v>49</v>
      </c>
    </row>
    <row r="7" spans="1:8" s="64" customFormat="1" ht="69.650000000000006" customHeight="1" thickBot="1" x14ac:dyDescent="0.4">
      <c r="A7" s="289"/>
      <c r="B7" s="286"/>
      <c r="C7" s="286"/>
      <c r="D7" s="286"/>
      <c r="E7" s="285"/>
      <c r="F7" s="286"/>
      <c r="G7" s="286"/>
      <c r="H7" s="286"/>
    </row>
    <row r="8" spans="1:8" ht="18.649999999999999" customHeight="1" x14ac:dyDescent="0.35">
      <c r="A8" s="66" t="s">
        <v>4</v>
      </c>
      <c r="B8" s="76" t="s">
        <v>6</v>
      </c>
      <c r="C8" s="76" t="s">
        <v>6</v>
      </c>
      <c r="D8" s="76" t="s">
        <v>6</v>
      </c>
      <c r="E8" s="76" t="s">
        <v>6</v>
      </c>
      <c r="F8" s="76" t="s">
        <v>6</v>
      </c>
      <c r="G8" s="76" t="s">
        <v>6</v>
      </c>
      <c r="H8" s="76" t="s">
        <v>6</v>
      </c>
    </row>
    <row r="9" spans="1:8" ht="42.65" customHeight="1" x14ac:dyDescent="0.35">
      <c r="A9" s="67" t="s">
        <v>58</v>
      </c>
      <c r="B9" s="77">
        <v>0.41</v>
      </c>
      <c r="C9" s="77">
        <v>0.78</v>
      </c>
      <c r="D9" s="84">
        <v>0.35</v>
      </c>
      <c r="E9" s="84">
        <v>0.22</v>
      </c>
      <c r="F9" s="84">
        <v>0.15</v>
      </c>
      <c r="G9" s="84">
        <v>0.11</v>
      </c>
      <c r="H9" s="84">
        <v>0.91</v>
      </c>
    </row>
    <row r="10" spans="1:8" ht="46" customHeight="1" x14ac:dyDescent="0.35">
      <c r="A10" s="67" t="s">
        <v>57</v>
      </c>
      <c r="B10" s="77">
        <v>0.4</v>
      </c>
      <c r="C10" s="77">
        <v>0.78</v>
      </c>
      <c r="D10" s="84">
        <v>0.32</v>
      </c>
      <c r="E10" s="84">
        <v>0.19</v>
      </c>
      <c r="F10" s="84">
        <v>0.15</v>
      </c>
      <c r="G10" s="84">
        <v>0.08</v>
      </c>
      <c r="H10" s="84">
        <v>0.73</v>
      </c>
    </row>
    <row r="11" spans="1:8" ht="272.14999999999998" customHeight="1" x14ac:dyDescent="0.35">
      <c r="A11" s="67" t="s">
        <v>2</v>
      </c>
      <c r="B11" s="78" t="s">
        <v>15</v>
      </c>
      <c r="C11" s="78" t="s">
        <v>15</v>
      </c>
      <c r="D11" s="78" t="s">
        <v>15</v>
      </c>
      <c r="E11" s="78" t="s">
        <v>15</v>
      </c>
      <c r="F11" s="78" t="s">
        <v>15</v>
      </c>
      <c r="G11" s="78" t="s">
        <v>15</v>
      </c>
      <c r="H11" s="78" t="s">
        <v>15</v>
      </c>
    </row>
    <row r="12" spans="1:8" ht="30" customHeight="1" thickBot="1" x14ac:dyDescent="0.4">
      <c r="A12" s="70" t="s">
        <v>1</v>
      </c>
      <c r="B12" s="80" t="s">
        <v>6</v>
      </c>
      <c r="C12" s="80" t="s">
        <v>6</v>
      </c>
      <c r="D12" s="80" t="s">
        <v>6</v>
      </c>
      <c r="E12" s="80" t="s">
        <v>6</v>
      </c>
      <c r="F12" s="80" t="s">
        <v>6</v>
      </c>
      <c r="G12" s="80" t="s">
        <v>6</v>
      </c>
      <c r="H12" s="80" t="s">
        <v>6</v>
      </c>
    </row>
  </sheetData>
  <mergeCells count="9">
    <mergeCell ref="H2:H7"/>
    <mergeCell ref="D2:D7"/>
    <mergeCell ref="A2:A7"/>
    <mergeCell ref="G2:G7"/>
    <mergeCell ref="F2:F7"/>
    <mergeCell ref="E2:E5"/>
    <mergeCell ref="E6:E7"/>
    <mergeCell ref="B2:B7"/>
    <mergeCell ref="C2:C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71D61-CC76-4AC0-B6B9-E0204C17CCA6}">
  <sheetPr>
    <tabColor theme="5" tint="0.39997558519241921"/>
  </sheetPr>
  <dimension ref="A1:E15"/>
  <sheetViews>
    <sheetView showGridLines="0" zoomScale="61" zoomScaleNormal="77" workbookViewId="0">
      <pane xSplit="1" ySplit="1" topLeftCell="B7" activePane="bottomRight" state="frozen"/>
      <selection activeCell="E11" sqref="E11"/>
      <selection pane="topRight" activeCell="E11" sqref="E11"/>
      <selection pane="bottomLeft" activeCell="E11" sqref="E11"/>
      <selection pane="bottomRight" activeCell="A9" sqref="A9"/>
    </sheetView>
  </sheetViews>
  <sheetFormatPr baseColWidth="10" defaultColWidth="10.81640625" defaultRowHeight="12" x14ac:dyDescent="0.3"/>
  <cols>
    <col min="1" max="1" width="36.54296875" style="63" customWidth="1"/>
    <col min="2" max="2" width="24.453125" style="63" customWidth="1"/>
    <col min="3" max="3" width="29.7265625" style="63" customWidth="1"/>
    <col min="4" max="4" width="26.81640625" style="63" customWidth="1"/>
    <col min="5" max="5" width="21.54296875" style="63" customWidth="1"/>
    <col min="6" max="16384" width="10.81640625" style="63"/>
  </cols>
  <sheetData>
    <row r="1" spans="1:5" ht="60.75" customHeight="1" thickBot="1" x14ac:dyDescent="0.35">
      <c r="A1" s="99" t="s">
        <v>5</v>
      </c>
      <c r="B1" s="62" t="s">
        <v>78</v>
      </c>
      <c r="C1" s="62" t="s">
        <v>79</v>
      </c>
      <c r="D1" s="62" t="s">
        <v>77</v>
      </c>
      <c r="E1" s="62" t="s">
        <v>73</v>
      </c>
    </row>
    <row r="2" spans="1:5" s="64" customFormat="1" ht="28" customHeight="1" x14ac:dyDescent="0.35">
      <c r="A2" s="290" t="s">
        <v>80</v>
      </c>
      <c r="B2" s="293" t="s">
        <v>81</v>
      </c>
      <c r="C2" s="295" t="s">
        <v>82</v>
      </c>
      <c r="D2" s="295" t="s">
        <v>83</v>
      </c>
      <c r="E2" s="297" t="s">
        <v>84</v>
      </c>
    </row>
    <row r="3" spans="1:5" s="64" customFormat="1" ht="53.15" customHeight="1" x14ac:dyDescent="0.35">
      <c r="A3" s="291"/>
      <c r="B3" s="294"/>
      <c r="C3" s="296"/>
      <c r="D3" s="296"/>
      <c r="E3" s="298"/>
    </row>
    <row r="4" spans="1:5" s="64" customFormat="1" ht="15" customHeight="1" x14ac:dyDescent="0.35">
      <c r="A4" s="291"/>
      <c r="B4" s="294"/>
      <c r="C4" s="296"/>
      <c r="D4" s="296"/>
      <c r="E4" s="298"/>
    </row>
    <row r="5" spans="1:5" s="64" customFormat="1" ht="29.15" customHeight="1" x14ac:dyDescent="0.35">
      <c r="A5" s="291"/>
      <c r="B5" s="294"/>
      <c r="C5" s="296"/>
      <c r="D5" s="296"/>
      <c r="E5" s="298"/>
    </row>
    <row r="6" spans="1:5" s="64" customFormat="1" ht="28" customHeight="1" x14ac:dyDescent="0.35">
      <c r="A6" s="291"/>
      <c r="B6" s="294"/>
      <c r="C6" s="296"/>
      <c r="D6" s="296" t="s">
        <v>85</v>
      </c>
      <c r="E6" s="298"/>
    </row>
    <row r="7" spans="1:5" s="64" customFormat="1" ht="87.65" customHeight="1" thickBot="1" x14ac:dyDescent="0.4">
      <c r="A7" s="292"/>
      <c r="B7" s="294"/>
      <c r="C7" s="296"/>
      <c r="D7" s="296"/>
      <c r="E7" s="298"/>
    </row>
    <row r="8" spans="1:5" ht="23.25" customHeight="1" thickBot="1" x14ac:dyDescent="0.35">
      <c r="A8" s="65" t="s">
        <v>4</v>
      </c>
      <c r="B8" s="100" t="s">
        <v>6</v>
      </c>
      <c r="C8" s="101" t="s">
        <v>6</v>
      </c>
      <c r="D8" s="101" t="s">
        <v>6</v>
      </c>
      <c r="E8" s="102" t="s">
        <v>6</v>
      </c>
    </row>
    <row r="9" spans="1:5" ht="37" customHeight="1" thickBot="1" x14ac:dyDescent="0.35">
      <c r="A9" s="103" t="s">
        <v>86</v>
      </c>
      <c r="B9" s="104">
        <v>3.24</v>
      </c>
      <c r="C9" s="105">
        <v>35.71</v>
      </c>
      <c r="D9" s="105">
        <v>6.95</v>
      </c>
      <c r="E9" s="106">
        <v>4.8</v>
      </c>
    </row>
    <row r="10" spans="1:5" ht="36.5" thickBot="1" x14ac:dyDescent="0.35">
      <c r="A10" s="65" t="s">
        <v>87</v>
      </c>
      <c r="B10" s="107">
        <v>0.4</v>
      </c>
      <c r="C10" s="108">
        <v>7.0000000000000007E-2</v>
      </c>
      <c r="D10" s="108">
        <v>0.13500000000000001</v>
      </c>
      <c r="E10" s="109">
        <v>0.19</v>
      </c>
    </row>
    <row r="11" spans="1:5" ht="54.75" customHeight="1" thickBot="1" x14ac:dyDescent="0.35">
      <c r="A11" s="103" t="s">
        <v>88</v>
      </c>
      <c r="B11" s="110">
        <v>27.02</v>
      </c>
      <c r="C11" s="111" t="s">
        <v>19</v>
      </c>
      <c r="D11" s="112" t="s">
        <v>19</v>
      </c>
      <c r="E11" s="113">
        <v>29.5</v>
      </c>
    </row>
    <row r="12" spans="1:5" ht="72.5" thickBot="1" x14ac:dyDescent="0.35">
      <c r="A12" s="114" t="s">
        <v>89</v>
      </c>
      <c r="B12" s="115">
        <v>518382791</v>
      </c>
      <c r="C12" s="116">
        <v>1463620000</v>
      </c>
      <c r="D12" s="116">
        <v>1121970199</v>
      </c>
      <c r="E12" s="117">
        <v>1700467000</v>
      </c>
    </row>
    <row r="13" spans="1:5" s="69" customFormat="1" ht="18.75" customHeight="1" x14ac:dyDescent="0.3">
      <c r="A13" s="118" t="s">
        <v>3</v>
      </c>
      <c r="B13" s="119">
        <v>58500000</v>
      </c>
      <c r="C13" s="120">
        <v>58500000</v>
      </c>
      <c r="D13" s="120">
        <v>58500000</v>
      </c>
      <c r="E13" s="121">
        <v>58500000</v>
      </c>
    </row>
    <row r="14" spans="1:5" ht="286" customHeight="1" thickBot="1" x14ac:dyDescent="0.35">
      <c r="A14" s="122" t="s">
        <v>2</v>
      </c>
      <c r="B14" s="123" t="s">
        <v>42</v>
      </c>
      <c r="C14" s="124" t="s">
        <v>90</v>
      </c>
      <c r="D14" s="124" t="s">
        <v>42</v>
      </c>
      <c r="E14" s="125" t="s">
        <v>42</v>
      </c>
    </row>
    <row r="15" spans="1:5" ht="12.5" thickBot="1" x14ac:dyDescent="0.35">
      <c r="A15" s="126" t="s">
        <v>1</v>
      </c>
      <c r="B15" s="127" t="s">
        <v>6</v>
      </c>
      <c r="C15" s="128" t="s">
        <v>91</v>
      </c>
      <c r="D15" s="128" t="s">
        <v>91</v>
      </c>
      <c r="E15" s="129" t="s">
        <v>91</v>
      </c>
    </row>
  </sheetData>
  <mergeCells count="6">
    <mergeCell ref="A2:A7"/>
    <mergeCell ref="B2:B7"/>
    <mergeCell ref="C2:C7"/>
    <mergeCell ref="D2:D5"/>
    <mergeCell ref="E2:E7"/>
    <mergeCell ref="D6:D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1FA-5E6C-4837-BD4A-09E69CAFC2AF}">
  <sheetPr>
    <tabColor theme="5" tint="0.39997558519241921"/>
  </sheetPr>
  <dimension ref="A1:E12"/>
  <sheetViews>
    <sheetView showGridLines="0" zoomScale="80" zoomScaleNormal="80" workbookViewId="0">
      <pane ySplit="1" topLeftCell="A6" activePane="bottomLeft" state="frozen"/>
      <selection activeCell="E11" sqref="E11"/>
      <selection pane="bottomLeft" activeCell="E11" sqref="E11"/>
    </sheetView>
  </sheetViews>
  <sheetFormatPr baseColWidth="10" defaultColWidth="10.81640625" defaultRowHeight="12" x14ac:dyDescent="0.3"/>
  <cols>
    <col min="1" max="1" width="29.81640625" style="63" customWidth="1"/>
    <col min="2" max="2" width="25.1796875" style="63" customWidth="1"/>
    <col min="3" max="3" width="23.453125" style="63" customWidth="1"/>
    <col min="4" max="4" width="18.453125" style="63" customWidth="1"/>
    <col min="5" max="5" width="21.453125" style="63" customWidth="1"/>
    <col min="6" max="16384" width="10.81640625" style="63"/>
  </cols>
  <sheetData>
    <row r="1" spans="1:5" ht="44.5" customHeight="1" thickBot="1" x14ac:dyDescent="0.35">
      <c r="A1" s="130" t="s">
        <v>7</v>
      </c>
      <c r="B1" s="62" t="s">
        <v>78</v>
      </c>
      <c r="C1" s="131" t="s">
        <v>79</v>
      </c>
      <c r="D1" s="62" t="s">
        <v>77</v>
      </c>
      <c r="E1" s="132" t="s">
        <v>73</v>
      </c>
    </row>
    <row r="2" spans="1:5" s="64" customFormat="1" ht="26.15" customHeight="1" x14ac:dyDescent="0.35">
      <c r="A2" s="299" t="s">
        <v>80</v>
      </c>
      <c r="B2" s="293" t="s">
        <v>81</v>
      </c>
      <c r="C2" s="295" t="s">
        <v>82</v>
      </c>
      <c r="D2" s="295" t="s">
        <v>83</v>
      </c>
      <c r="E2" s="297" t="s">
        <v>84</v>
      </c>
    </row>
    <row r="3" spans="1:5" s="64" customFormat="1" ht="62.15" customHeight="1" x14ac:dyDescent="0.35">
      <c r="A3" s="300"/>
      <c r="B3" s="294"/>
      <c r="C3" s="296"/>
      <c r="D3" s="296"/>
      <c r="E3" s="298"/>
    </row>
    <row r="4" spans="1:5" s="64" customFormat="1" ht="20.5" customHeight="1" x14ac:dyDescent="0.35">
      <c r="A4" s="300"/>
      <c r="B4" s="294"/>
      <c r="C4" s="296"/>
      <c r="D4" s="296"/>
      <c r="E4" s="298"/>
    </row>
    <row r="5" spans="1:5" s="64" customFormat="1" ht="35.15" customHeight="1" x14ac:dyDescent="0.35">
      <c r="A5" s="300"/>
      <c r="B5" s="294"/>
      <c r="C5" s="296"/>
      <c r="D5" s="296"/>
      <c r="E5" s="298"/>
    </row>
    <row r="6" spans="1:5" s="64" customFormat="1" ht="76" customHeight="1" x14ac:dyDescent="0.35">
      <c r="A6" s="300"/>
      <c r="B6" s="294"/>
      <c r="C6" s="296"/>
      <c r="D6" s="296" t="s">
        <v>85</v>
      </c>
      <c r="E6" s="298"/>
    </row>
    <row r="7" spans="1:5" s="64" customFormat="1" ht="39.65" customHeight="1" thickBot="1" x14ac:dyDescent="0.4">
      <c r="A7" s="301"/>
      <c r="B7" s="294"/>
      <c r="C7" s="296"/>
      <c r="D7" s="296"/>
      <c r="E7" s="298"/>
    </row>
    <row r="8" spans="1:5" ht="18.649999999999999" customHeight="1" thickBot="1" x14ac:dyDescent="0.35">
      <c r="A8" s="65" t="s">
        <v>4</v>
      </c>
      <c r="B8" s="100" t="s">
        <v>6</v>
      </c>
      <c r="C8" s="101" t="s">
        <v>6</v>
      </c>
      <c r="D8" s="101" t="s">
        <v>6</v>
      </c>
      <c r="E8" s="102" t="s">
        <v>6</v>
      </c>
    </row>
    <row r="9" spans="1:5" ht="42.65" customHeight="1" thickBot="1" x14ac:dyDescent="0.35">
      <c r="A9" s="65" t="s">
        <v>92</v>
      </c>
      <c r="B9" s="133">
        <v>0.54</v>
      </c>
      <c r="C9" s="134" t="s">
        <v>93</v>
      </c>
      <c r="D9" s="134">
        <v>0.22</v>
      </c>
      <c r="E9" s="135">
        <v>0.91</v>
      </c>
    </row>
    <row r="10" spans="1:5" ht="46" customHeight="1" thickBot="1" x14ac:dyDescent="0.35">
      <c r="A10" s="65" t="s">
        <v>57</v>
      </c>
      <c r="B10" s="133">
        <v>0.32</v>
      </c>
      <c r="C10" s="134">
        <v>0.32</v>
      </c>
      <c r="D10" s="134">
        <v>0.19</v>
      </c>
      <c r="E10" s="135">
        <v>0.73</v>
      </c>
    </row>
    <row r="11" spans="1:5" ht="272.14999999999998" customHeight="1" thickBot="1" x14ac:dyDescent="0.35">
      <c r="A11" s="65" t="s">
        <v>2</v>
      </c>
      <c r="B11" s="123" t="s">
        <v>15</v>
      </c>
      <c r="C11" s="124" t="s">
        <v>15</v>
      </c>
      <c r="D11" s="124" t="s">
        <v>15</v>
      </c>
      <c r="E11" s="125" t="s">
        <v>15</v>
      </c>
    </row>
    <row r="12" spans="1:5" ht="30" customHeight="1" thickBot="1" x14ac:dyDescent="0.35">
      <c r="A12" s="126" t="s">
        <v>1</v>
      </c>
      <c r="B12" s="127" t="s">
        <v>94</v>
      </c>
      <c r="C12" s="128" t="s">
        <v>0</v>
      </c>
      <c r="D12" s="128" t="s">
        <v>0</v>
      </c>
      <c r="E12" s="129" t="s">
        <v>0</v>
      </c>
    </row>
  </sheetData>
  <mergeCells count="6">
    <mergeCell ref="A2:A7"/>
    <mergeCell ref="B2:B7"/>
    <mergeCell ref="C2:C7"/>
    <mergeCell ref="D2:D5"/>
    <mergeCell ref="E2:E7"/>
    <mergeCell ref="D6:D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39561-C04C-4E57-B425-1C7A44EC122E}">
  <sheetPr>
    <tabColor theme="9" tint="0.39997558519241921"/>
  </sheetPr>
  <dimension ref="A1:O50"/>
  <sheetViews>
    <sheetView zoomScale="88" zoomScaleNormal="90" workbookViewId="0">
      <selection activeCell="E11" sqref="E11"/>
    </sheetView>
  </sheetViews>
  <sheetFormatPr baseColWidth="10" defaultRowHeight="14.5" x14ac:dyDescent="0.35"/>
  <cols>
    <col min="2" max="2" width="32.1796875" customWidth="1"/>
    <col min="3" max="3" width="18.453125" customWidth="1"/>
    <col min="4" max="4" width="7.54296875" customWidth="1"/>
    <col min="5" max="5" width="28.54296875" customWidth="1"/>
    <col min="6" max="6" width="18.453125" style="22" customWidth="1"/>
    <col min="7" max="8" width="5.54296875" customWidth="1"/>
    <col min="9" max="9" width="36.453125" bestFit="1" customWidth="1"/>
    <col min="10" max="10" width="16.7265625" bestFit="1" customWidth="1"/>
    <col min="11" max="11" width="14.1796875" bestFit="1" customWidth="1"/>
    <col min="12" max="12" width="16.81640625" bestFit="1" customWidth="1"/>
    <col min="13" max="13" width="18.453125" customWidth="1"/>
    <col min="14" max="14" width="14.54296875" customWidth="1"/>
    <col min="15" max="15" width="13.81640625" bestFit="1" customWidth="1"/>
    <col min="259" max="259" width="33.1796875" bestFit="1" customWidth="1"/>
    <col min="260" max="260" width="20" customWidth="1"/>
    <col min="261" max="261" width="7.54296875" customWidth="1"/>
    <col min="262" max="262" width="33.81640625" bestFit="1" customWidth="1"/>
    <col min="263" max="263" width="20.7265625" customWidth="1"/>
    <col min="264" max="264" width="5.54296875" customWidth="1"/>
    <col min="265" max="265" width="36.453125" bestFit="1" customWidth="1"/>
    <col min="266" max="266" width="16.7265625" bestFit="1" customWidth="1"/>
    <col min="267" max="267" width="14.1796875" bestFit="1" customWidth="1"/>
    <col min="268" max="268" width="16.81640625" bestFit="1" customWidth="1"/>
    <col min="269" max="269" width="15.1796875" bestFit="1" customWidth="1"/>
    <col min="515" max="515" width="33.1796875" bestFit="1" customWidth="1"/>
    <col min="516" max="516" width="20" customWidth="1"/>
    <col min="517" max="517" width="7.54296875" customWidth="1"/>
    <col min="518" max="518" width="33.81640625" bestFit="1" customWidth="1"/>
    <col min="519" max="519" width="20.7265625" customWidth="1"/>
    <col min="520" max="520" width="5.54296875" customWidth="1"/>
    <col min="521" max="521" width="36.453125" bestFit="1" customWidth="1"/>
    <col min="522" max="522" width="16.7265625" bestFit="1" customWidth="1"/>
    <col min="523" max="523" width="14.1796875" bestFit="1" customWidth="1"/>
    <col min="524" max="524" width="16.81640625" bestFit="1" customWidth="1"/>
    <col min="525" max="525" width="15.1796875" bestFit="1" customWidth="1"/>
    <col min="771" max="771" width="33.1796875" bestFit="1" customWidth="1"/>
    <col min="772" max="772" width="20" customWidth="1"/>
    <col min="773" max="773" width="7.54296875" customWidth="1"/>
    <col min="774" max="774" width="33.81640625" bestFit="1" customWidth="1"/>
    <col min="775" max="775" width="20.7265625" customWidth="1"/>
    <col min="776" max="776" width="5.54296875" customWidth="1"/>
    <col min="777" max="777" width="36.453125" bestFit="1" customWidth="1"/>
    <col min="778" max="778" width="16.7265625" bestFit="1" customWidth="1"/>
    <col min="779" max="779" width="14.1796875" bestFit="1" customWidth="1"/>
    <col min="780" max="780" width="16.81640625" bestFit="1" customWidth="1"/>
    <col min="781" max="781" width="15.1796875" bestFit="1" customWidth="1"/>
    <col min="1027" max="1027" width="33.1796875" bestFit="1" customWidth="1"/>
    <col min="1028" max="1028" width="20" customWidth="1"/>
    <col min="1029" max="1029" width="7.54296875" customWidth="1"/>
    <col min="1030" max="1030" width="33.81640625" bestFit="1" customWidth="1"/>
    <col min="1031" max="1031" width="20.7265625" customWidth="1"/>
    <col min="1032" max="1032" width="5.54296875" customWidth="1"/>
    <col min="1033" max="1033" width="36.453125" bestFit="1" customWidth="1"/>
    <col min="1034" max="1034" width="16.7265625" bestFit="1" customWidth="1"/>
    <col min="1035" max="1035" width="14.1796875" bestFit="1" customWidth="1"/>
    <col min="1036" max="1036" width="16.81640625" bestFit="1" customWidth="1"/>
    <col min="1037" max="1037" width="15.1796875" bestFit="1" customWidth="1"/>
    <col min="1283" max="1283" width="33.1796875" bestFit="1" customWidth="1"/>
    <col min="1284" max="1284" width="20" customWidth="1"/>
    <col min="1285" max="1285" width="7.54296875" customWidth="1"/>
    <col min="1286" max="1286" width="33.81640625" bestFit="1" customWidth="1"/>
    <col min="1287" max="1287" width="20.7265625" customWidth="1"/>
    <col min="1288" max="1288" width="5.54296875" customWidth="1"/>
    <col min="1289" max="1289" width="36.453125" bestFit="1" customWidth="1"/>
    <col min="1290" max="1290" width="16.7265625" bestFit="1" customWidth="1"/>
    <col min="1291" max="1291" width="14.1796875" bestFit="1" customWidth="1"/>
    <col min="1292" max="1292" width="16.81640625" bestFit="1" customWidth="1"/>
    <col min="1293" max="1293" width="15.1796875" bestFit="1" customWidth="1"/>
    <col min="1539" max="1539" width="33.1796875" bestFit="1" customWidth="1"/>
    <col min="1540" max="1540" width="20" customWidth="1"/>
    <col min="1541" max="1541" width="7.54296875" customWidth="1"/>
    <col min="1542" max="1542" width="33.81640625" bestFit="1" customWidth="1"/>
    <col min="1543" max="1543" width="20.7265625" customWidth="1"/>
    <col min="1544" max="1544" width="5.54296875" customWidth="1"/>
    <col min="1545" max="1545" width="36.453125" bestFit="1" customWidth="1"/>
    <col min="1546" max="1546" width="16.7265625" bestFit="1" customWidth="1"/>
    <col min="1547" max="1547" width="14.1796875" bestFit="1" customWidth="1"/>
    <col min="1548" max="1548" width="16.81640625" bestFit="1" customWidth="1"/>
    <col min="1549" max="1549" width="15.1796875" bestFit="1" customWidth="1"/>
    <col min="1795" max="1795" width="33.1796875" bestFit="1" customWidth="1"/>
    <col min="1796" max="1796" width="20" customWidth="1"/>
    <col min="1797" max="1797" width="7.54296875" customWidth="1"/>
    <col min="1798" max="1798" width="33.81640625" bestFit="1" customWidth="1"/>
    <col min="1799" max="1799" width="20.7265625" customWidth="1"/>
    <col min="1800" max="1800" width="5.54296875" customWidth="1"/>
    <col min="1801" max="1801" width="36.453125" bestFit="1" customWidth="1"/>
    <col min="1802" max="1802" width="16.7265625" bestFit="1" customWidth="1"/>
    <col min="1803" max="1803" width="14.1796875" bestFit="1" customWidth="1"/>
    <col min="1804" max="1804" width="16.81640625" bestFit="1" customWidth="1"/>
    <col min="1805" max="1805" width="15.1796875" bestFit="1" customWidth="1"/>
    <col min="2051" max="2051" width="33.1796875" bestFit="1" customWidth="1"/>
    <col min="2052" max="2052" width="20" customWidth="1"/>
    <col min="2053" max="2053" width="7.54296875" customWidth="1"/>
    <col min="2054" max="2054" width="33.81640625" bestFit="1" customWidth="1"/>
    <col min="2055" max="2055" width="20.7265625" customWidth="1"/>
    <col min="2056" max="2056" width="5.54296875" customWidth="1"/>
    <col min="2057" max="2057" width="36.453125" bestFit="1" customWidth="1"/>
    <col min="2058" max="2058" width="16.7265625" bestFit="1" customWidth="1"/>
    <col min="2059" max="2059" width="14.1796875" bestFit="1" customWidth="1"/>
    <col min="2060" max="2060" width="16.81640625" bestFit="1" customWidth="1"/>
    <col min="2061" max="2061" width="15.1796875" bestFit="1" customWidth="1"/>
    <col min="2307" max="2307" width="33.1796875" bestFit="1" customWidth="1"/>
    <col min="2308" max="2308" width="20" customWidth="1"/>
    <col min="2309" max="2309" width="7.54296875" customWidth="1"/>
    <col min="2310" max="2310" width="33.81640625" bestFit="1" customWidth="1"/>
    <col min="2311" max="2311" width="20.7265625" customWidth="1"/>
    <col min="2312" max="2312" width="5.54296875" customWidth="1"/>
    <col min="2313" max="2313" width="36.453125" bestFit="1" customWidth="1"/>
    <col min="2314" max="2314" width="16.7265625" bestFit="1" customWidth="1"/>
    <col min="2315" max="2315" width="14.1796875" bestFit="1" customWidth="1"/>
    <col min="2316" max="2316" width="16.81640625" bestFit="1" customWidth="1"/>
    <col min="2317" max="2317" width="15.1796875" bestFit="1" customWidth="1"/>
    <col min="2563" max="2563" width="33.1796875" bestFit="1" customWidth="1"/>
    <col min="2564" max="2564" width="20" customWidth="1"/>
    <col min="2565" max="2565" width="7.54296875" customWidth="1"/>
    <col min="2566" max="2566" width="33.81640625" bestFit="1" customWidth="1"/>
    <col min="2567" max="2567" width="20.7265625" customWidth="1"/>
    <col min="2568" max="2568" width="5.54296875" customWidth="1"/>
    <col min="2569" max="2569" width="36.453125" bestFit="1" customWidth="1"/>
    <col min="2570" max="2570" width="16.7265625" bestFit="1" customWidth="1"/>
    <col min="2571" max="2571" width="14.1796875" bestFit="1" customWidth="1"/>
    <col min="2572" max="2572" width="16.81640625" bestFit="1" customWidth="1"/>
    <col min="2573" max="2573" width="15.1796875" bestFit="1" customWidth="1"/>
    <col min="2819" max="2819" width="33.1796875" bestFit="1" customWidth="1"/>
    <col min="2820" max="2820" width="20" customWidth="1"/>
    <col min="2821" max="2821" width="7.54296875" customWidth="1"/>
    <col min="2822" max="2822" width="33.81640625" bestFit="1" customWidth="1"/>
    <col min="2823" max="2823" width="20.7265625" customWidth="1"/>
    <col min="2824" max="2824" width="5.54296875" customWidth="1"/>
    <col min="2825" max="2825" width="36.453125" bestFit="1" customWidth="1"/>
    <col min="2826" max="2826" width="16.7265625" bestFit="1" customWidth="1"/>
    <col min="2827" max="2827" width="14.1796875" bestFit="1" customWidth="1"/>
    <col min="2828" max="2828" width="16.81640625" bestFit="1" customWidth="1"/>
    <col min="2829" max="2829" width="15.1796875" bestFit="1" customWidth="1"/>
    <col min="3075" max="3075" width="33.1796875" bestFit="1" customWidth="1"/>
    <col min="3076" max="3076" width="20" customWidth="1"/>
    <col min="3077" max="3077" width="7.54296875" customWidth="1"/>
    <col min="3078" max="3078" width="33.81640625" bestFit="1" customWidth="1"/>
    <col min="3079" max="3079" width="20.7265625" customWidth="1"/>
    <col min="3080" max="3080" width="5.54296875" customWidth="1"/>
    <col min="3081" max="3081" width="36.453125" bestFit="1" customWidth="1"/>
    <col min="3082" max="3082" width="16.7265625" bestFit="1" customWidth="1"/>
    <col min="3083" max="3083" width="14.1796875" bestFit="1" customWidth="1"/>
    <col min="3084" max="3084" width="16.81640625" bestFit="1" customWidth="1"/>
    <col min="3085" max="3085" width="15.1796875" bestFit="1" customWidth="1"/>
    <col min="3331" max="3331" width="33.1796875" bestFit="1" customWidth="1"/>
    <col min="3332" max="3332" width="20" customWidth="1"/>
    <col min="3333" max="3333" width="7.54296875" customWidth="1"/>
    <col min="3334" max="3334" width="33.81640625" bestFit="1" customWidth="1"/>
    <col min="3335" max="3335" width="20.7265625" customWidth="1"/>
    <col min="3336" max="3336" width="5.54296875" customWidth="1"/>
    <col min="3337" max="3337" width="36.453125" bestFit="1" customWidth="1"/>
    <col min="3338" max="3338" width="16.7265625" bestFit="1" customWidth="1"/>
    <col min="3339" max="3339" width="14.1796875" bestFit="1" customWidth="1"/>
    <col min="3340" max="3340" width="16.81640625" bestFit="1" customWidth="1"/>
    <col min="3341" max="3341" width="15.1796875" bestFit="1" customWidth="1"/>
    <col min="3587" max="3587" width="33.1796875" bestFit="1" customWidth="1"/>
    <col min="3588" max="3588" width="20" customWidth="1"/>
    <col min="3589" max="3589" width="7.54296875" customWidth="1"/>
    <col min="3590" max="3590" width="33.81640625" bestFit="1" customWidth="1"/>
    <col min="3591" max="3591" width="20.7265625" customWidth="1"/>
    <col min="3592" max="3592" width="5.54296875" customWidth="1"/>
    <col min="3593" max="3593" width="36.453125" bestFit="1" customWidth="1"/>
    <col min="3594" max="3594" width="16.7265625" bestFit="1" customWidth="1"/>
    <col min="3595" max="3595" width="14.1796875" bestFit="1" customWidth="1"/>
    <col min="3596" max="3596" width="16.81640625" bestFit="1" customWidth="1"/>
    <col min="3597" max="3597" width="15.1796875" bestFit="1" customWidth="1"/>
    <col min="3843" max="3843" width="33.1796875" bestFit="1" customWidth="1"/>
    <col min="3844" max="3844" width="20" customWidth="1"/>
    <col min="3845" max="3845" width="7.54296875" customWidth="1"/>
    <col min="3846" max="3846" width="33.81640625" bestFit="1" customWidth="1"/>
    <col min="3847" max="3847" width="20.7265625" customWidth="1"/>
    <col min="3848" max="3848" width="5.54296875" customWidth="1"/>
    <col min="3849" max="3849" width="36.453125" bestFit="1" customWidth="1"/>
    <col min="3850" max="3850" width="16.7265625" bestFit="1" customWidth="1"/>
    <col min="3851" max="3851" width="14.1796875" bestFit="1" customWidth="1"/>
    <col min="3852" max="3852" width="16.81640625" bestFit="1" customWidth="1"/>
    <col min="3853" max="3853" width="15.1796875" bestFit="1" customWidth="1"/>
    <col min="4099" max="4099" width="33.1796875" bestFit="1" customWidth="1"/>
    <col min="4100" max="4100" width="20" customWidth="1"/>
    <col min="4101" max="4101" width="7.54296875" customWidth="1"/>
    <col min="4102" max="4102" width="33.81640625" bestFit="1" customWidth="1"/>
    <col min="4103" max="4103" width="20.7265625" customWidth="1"/>
    <col min="4104" max="4104" width="5.54296875" customWidth="1"/>
    <col min="4105" max="4105" width="36.453125" bestFit="1" customWidth="1"/>
    <col min="4106" max="4106" width="16.7265625" bestFit="1" customWidth="1"/>
    <col min="4107" max="4107" width="14.1796875" bestFit="1" customWidth="1"/>
    <col min="4108" max="4108" width="16.81640625" bestFit="1" customWidth="1"/>
    <col min="4109" max="4109" width="15.1796875" bestFit="1" customWidth="1"/>
    <col min="4355" max="4355" width="33.1796875" bestFit="1" customWidth="1"/>
    <col min="4356" max="4356" width="20" customWidth="1"/>
    <col min="4357" max="4357" width="7.54296875" customWidth="1"/>
    <col min="4358" max="4358" width="33.81640625" bestFit="1" customWidth="1"/>
    <col min="4359" max="4359" width="20.7265625" customWidth="1"/>
    <col min="4360" max="4360" width="5.54296875" customWidth="1"/>
    <col min="4361" max="4361" width="36.453125" bestFit="1" customWidth="1"/>
    <col min="4362" max="4362" width="16.7265625" bestFit="1" customWidth="1"/>
    <col min="4363" max="4363" width="14.1796875" bestFit="1" customWidth="1"/>
    <col min="4364" max="4364" width="16.81640625" bestFit="1" customWidth="1"/>
    <col min="4365" max="4365" width="15.1796875" bestFit="1" customWidth="1"/>
    <col min="4611" max="4611" width="33.1796875" bestFit="1" customWidth="1"/>
    <col min="4612" max="4612" width="20" customWidth="1"/>
    <col min="4613" max="4613" width="7.54296875" customWidth="1"/>
    <col min="4614" max="4614" width="33.81640625" bestFit="1" customWidth="1"/>
    <col min="4615" max="4615" width="20.7265625" customWidth="1"/>
    <col min="4616" max="4616" width="5.54296875" customWidth="1"/>
    <col min="4617" max="4617" width="36.453125" bestFit="1" customWidth="1"/>
    <col min="4618" max="4618" width="16.7265625" bestFit="1" customWidth="1"/>
    <col min="4619" max="4619" width="14.1796875" bestFit="1" customWidth="1"/>
    <col min="4620" max="4620" width="16.81640625" bestFit="1" customWidth="1"/>
    <col min="4621" max="4621" width="15.1796875" bestFit="1" customWidth="1"/>
    <col min="4867" max="4867" width="33.1796875" bestFit="1" customWidth="1"/>
    <col min="4868" max="4868" width="20" customWidth="1"/>
    <col min="4869" max="4869" width="7.54296875" customWidth="1"/>
    <col min="4870" max="4870" width="33.81640625" bestFit="1" customWidth="1"/>
    <col min="4871" max="4871" width="20.7265625" customWidth="1"/>
    <col min="4872" max="4872" width="5.54296875" customWidth="1"/>
    <col min="4873" max="4873" width="36.453125" bestFit="1" customWidth="1"/>
    <col min="4874" max="4874" width="16.7265625" bestFit="1" customWidth="1"/>
    <col min="4875" max="4875" width="14.1796875" bestFit="1" customWidth="1"/>
    <col min="4876" max="4876" width="16.81640625" bestFit="1" customWidth="1"/>
    <col min="4877" max="4877" width="15.1796875" bestFit="1" customWidth="1"/>
    <col min="5123" max="5123" width="33.1796875" bestFit="1" customWidth="1"/>
    <col min="5124" max="5124" width="20" customWidth="1"/>
    <col min="5125" max="5125" width="7.54296875" customWidth="1"/>
    <col min="5126" max="5126" width="33.81640625" bestFit="1" customWidth="1"/>
    <col min="5127" max="5127" width="20.7265625" customWidth="1"/>
    <col min="5128" max="5128" width="5.54296875" customWidth="1"/>
    <col min="5129" max="5129" width="36.453125" bestFit="1" customWidth="1"/>
    <col min="5130" max="5130" width="16.7265625" bestFit="1" customWidth="1"/>
    <col min="5131" max="5131" width="14.1796875" bestFit="1" customWidth="1"/>
    <col min="5132" max="5132" width="16.81640625" bestFit="1" customWidth="1"/>
    <col min="5133" max="5133" width="15.1796875" bestFit="1" customWidth="1"/>
    <col min="5379" max="5379" width="33.1796875" bestFit="1" customWidth="1"/>
    <col min="5380" max="5380" width="20" customWidth="1"/>
    <col min="5381" max="5381" width="7.54296875" customWidth="1"/>
    <col min="5382" max="5382" width="33.81640625" bestFit="1" customWidth="1"/>
    <col min="5383" max="5383" width="20.7265625" customWidth="1"/>
    <col min="5384" max="5384" width="5.54296875" customWidth="1"/>
    <col min="5385" max="5385" width="36.453125" bestFit="1" customWidth="1"/>
    <col min="5386" max="5386" width="16.7265625" bestFit="1" customWidth="1"/>
    <col min="5387" max="5387" width="14.1796875" bestFit="1" customWidth="1"/>
    <col min="5388" max="5388" width="16.81640625" bestFit="1" customWidth="1"/>
    <col min="5389" max="5389" width="15.1796875" bestFit="1" customWidth="1"/>
    <col min="5635" max="5635" width="33.1796875" bestFit="1" customWidth="1"/>
    <col min="5636" max="5636" width="20" customWidth="1"/>
    <col min="5637" max="5637" width="7.54296875" customWidth="1"/>
    <col min="5638" max="5638" width="33.81640625" bestFit="1" customWidth="1"/>
    <col min="5639" max="5639" width="20.7265625" customWidth="1"/>
    <col min="5640" max="5640" width="5.54296875" customWidth="1"/>
    <col min="5641" max="5641" width="36.453125" bestFit="1" customWidth="1"/>
    <col min="5642" max="5642" width="16.7265625" bestFit="1" customWidth="1"/>
    <col min="5643" max="5643" width="14.1796875" bestFit="1" customWidth="1"/>
    <col min="5644" max="5644" width="16.81640625" bestFit="1" customWidth="1"/>
    <col min="5645" max="5645" width="15.1796875" bestFit="1" customWidth="1"/>
    <col min="5891" max="5891" width="33.1796875" bestFit="1" customWidth="1"/>
    <col min="5892" max="5892" width="20" customWidth="1"/>
    <col min="5893" max="5893" width="7.54296875" customWidth="1"/>
    <col min="5894" max="5894" width="33.81640625" bestFit="1" customWidth="1"/>
    <col min="5895" max="5895" width="20.7265625" customWidth="1"/>
    <col min="5896" max="5896" width="5.54296875" customWidth="1"/>
    <col min="5897" max="5897" width="36.453125" bestFit="1" customWidth="1"/>
    <col min="5898" max="5898" width="16.7265625" bestFit="1" customWidth="1"/>
    <col min="5899" max="5899" width="14.1796875" bestFit="1" customWidth="1"/>
    <col min="5900" max="5900" width="16.81640625" bestFit="1" customWidth="1"/>
    <col min="5901" max="5901" width="15.1796875" bestFit="1" customWidth="1"/>
    <col min="6147" max="6147" width="33.1796875" bestFit="1" customWidth="1"/>
    <col min="6148" max="6148" width="20" customWidth="1"/>
    <col min="6149" max="6149" width="7.54296875" customWidth="1"/>
    <col min="6150" max="6150" width="33.81640625" bestFit="1" customWidth="1"/>
    <col min="6151" max="6151" width="20.7265625" customWidth="1"/>
    <col min="6152" max="6152" width="5.54296875" customWidth="1"/>
    <col min="6153" max="6153" width="36.453125" bestFit="1" customWidth="1"/>
    <col min="6154" max="6154" width="16.7265625" bestFit="1" customWidth="1"/>
    <col min="6155" max="6155" width="14.1796875" bestFit="1" customWidth="1"/>
    <col min="6156" max="6156" width="16.81640625" bestFit="1" customWidth="1"/>
    <col min="6157" max="6157" width="15.1796875" bestFit="1" customWidth="1"/>
    <col min="6403" max="6403" width="33.1796875" bestFit="1" customWidth="1"/>
    <col min="6404" max="6404" width="20" customWidth="1"/>
    <col min="6405" max="6405" width="7.54296875" customWidth="1"/>
    <col min="6406" max="6406" width="33.81640625" bestFit="1" customWidth="1"/>
    <col min="6407" max="6407" width="20.7265625" customWidth="1"/>
    <col min="6408" max="6408" width="5.54296875" customWidth="1"/>
    <col min="6409" max="6409" width="36.453125" bestFit="1" customWidth="1"/>
    <col min="6410" max="6410" width="16.7265625" bestFit="1" customWidth="1"/>
    <col min="6411" max="6411" width="14.1796875" bestFit="1" customWidth="1"/>
    <col min="6412" max="6412" width="16.81640625" bestFit="1" customWidth="1"/>
    <col min="6413" max="6413" width="15.1796875" bestFit="1" customWidth="1"/>
    <col min="6659" max="6659" width="33.1796875" bestFit="1" customWidth="1"/>
    <col min="6660" max="6660" width="20" customWidth="1"/>
    <col min="6661" max="6661" width="7.54296875" customWidth="1"/>
    <col min="6662" max="6662" width="33.81640625" bestFit="1" customWidth="1"/>
    <col min="6663" max="6663" width="20.7265625" customWidth="1"/>
    <col min="6664" max="6664" width="5.54296875" customWidth="1"/>
    <col min="6665" max="6665" width="36.453125" bestFit="1" customWidth="1"/>
    <col min="6666" max="6666" width="16.7265625" bestFit="1" customWidth="1"/>
    <col min="6667" max="6667" width="14.1796875" bestFit="1" customWidth="1"/>
    <col min="6668" max="6668" width="16.81640625" bestFit="1" customWidth="1"/>
    <col min="6669" max="6669" width="15.1796875" bestFit="1" customWidth="1"/>
    <col min="6915" max="6915" width="33.1796875" bestFit="1" customWidth="1"/>
    <col min="6916" max="6916" width="20" customWidth="1"/>
    <col min="6917" max="6917" width="7.54296875" customWidth="1"/>
    <col min="6918" max="6918" width="33.81640625" bestFit="1" customWidth="1"/>
    <col min="6919" max="6919" width="20.7265625" customWidth="1"/>
    <col min="6920" max="6920" width="5.54296875" customWidth="1"/>
    <col min="6921" max="6921" width="36.453125" bestFit="1" customWidth="1"/>
    <col min="6922" max="6922" width="16.7265625" bestFit="1" customWidth="1"/>
    <col min="6923" max="6923" width="14.1796875" bestFit="1" customWidth="1"/>
    <col min="6924" max="6924" width="16.81640625" bestFit="1" customWidth="1"/>
    <col min="6925" max="6925" width="15.1796875" bestFit="1" customWidth="1"/>
    <col min="7171" max="7171" width="33.1796875" bestFit="1" customWidth="1"/>
    <col min="7172" max="7172" width="20" customWidth="1"/>
    <col min="7173" max="7173" width="7.54296875" customWidth="1"/>
    <col min="7174" max="7174" width="33.81640625" bestFit="1" customWidth="1"/>
    <col min="7175" max="7175" width="20.7265625" customWidth="1"/>
    <col min="7176" max="7176" width="5.54296875" customWidth="1"/>
    <col min="7177" max="7177" width="36.453125" bestFit="1" customWidth="1"/>
    <col min="7178" max="7178" width="16.7265625" bestFit="1" customWidth="1"/>
    <col min="7179" max="7179" width="14.1796875" bestFit="1" customWidth="1"/>
    <col min="7180" max="7180" width="16.81640625" bestFit="1" customWidth="1"/>
    <col min="7181" max="7181" width="15.1796875" bestFit="1" customWidth="1"/>
    <col min="7427" max="7427" width="33.1796875" bestFit="1" customWidth="1"/>
    <col min="7428" max="7428" width="20" customWidth="1"/>
    <col min="7429" max="7429" width="7.54296875" customWidth="1"/>
    <col min="7430" max="7430" width="33.81640625" bestFit="1" customWidth="1"/>
    <col min="7431" max="7431" width="20.7265625" customWidth="1"/>
    <col min="7432" max="7432" width="5.54296875" customWidth="1"/>
    <col min="7433" max="7433" width="36.453125" bestFit="1" customWidth="1"/>
    <col min="7434" max="7434" width="16.7265625" bestFit="1" customWidth="1"/>
    <col min="7435" max="7435" width="14.1796875" bestFit="1" customWidth="1"/>
    <col min="7436" max="7436" width="16.81640625" bestFit="1" customWidth="1"/>
    <col min="7437" max="7437" width="15.1796875" bestFit="1" customWidth="1"/>
    <col min="7683" max="7683" width="33.1796875" bestFit="1" customWidth="1"/>
    <col min="7684" max="7684" width="20" customWidth="1"/>
    <col min="7685" max="7685" width="7.54296875" customWidth="1"/>
    <col min="7686" max="7686" width="33.81640625" bestFit="1" customWidth="1"/>
    <col min="7687" max="7687" width="20.7265625" customWidth="1"/>
    <col min="7688" max="7688" width="5.54296875" customWidth="1"/>
    <col min="7689" max="7689" width="36.453125" bestFit="1" customWidth="1"/>
    <col min="7690" max="7690" width="16.7265625" bestFit="1" customWidth="1"/>
    <col min="7691" max="7691" width="14.1796875" bestFit="1" customWidth="1"/>
    <col min="7692" max="7692" width="16.81640625" bestFit="1" customWidth="1"/>
    <col min="7693" max="7693" width="15.1796875" bestFit="1" customWidth="1"/>
    <col min="7939" max="7939" width="33.1796875" bestFit="1" customWidth="1"/>
    <col min="7940" max="7940" width="20" customWidth="1"/>
    <col min="7941" max="7941" width="7.54296875" customWidth="1"/>
    <col min="7942" max="7942" width="33.81640625" bestFit="1" customWidth="1"/>
    <col min="7943" max="7943" width="20.7265625" customWidth="1"/>
    <col min="7944" max="7944" width="5.54296875" customWidth="1"/>
    <col min="7945" max="7945" width="36.453125" bestFit="1" customWidth="1"/>
    <col min="7946" max="7946" width="16.7265625" bestFit="1" customWidth="1"/>
    <col min="7947" max="7947" width="14.1796875" bestFit="1" customWidth="1"/>
    <col min="7948" max="7948" width="16.81640625" bestFit="1" customWidth="1"/>
    <col min="7949" max="7949" width="15.1796875" bestFit="1" customWidth="1"/>
    <col min="8195" max="8195" width="33.1796875" bestFit="1" customWidth="1"/>
    <col min="8196" max="8196" width="20" customWidth="1"/>
    <col min="8197" max="8197" width="7.54296875" customWidth="1"/>
    <col min="8198" max="8198" width="33.81640625" bestFit="1" customWidth="1"/>
    <col min="8199" max="8199" width="20.7265625" customWidth="1"/>
    <col min="8200" max="8200" width="5.54296875" customWidth="1"/>
    <col min="8201" max="8201" width="36.453125" bestFit="1" customWidth="1"/>
    <col min="8202" max="8202" width="16.7265625" bestFit="1" customWidth="1"/>
    <col min="8203" max="8203" width="14.1796875" bestFit="1" customWidth="1"/>
    <col min="8204" max="8204" width="16.81640625" bestFit="1" customWidth="1"/>
    <col min="8205" max="8205" width="15.1796875" bestFit="1" customWidth="1"/>
    <col min="8451" max="8451" width="33.1796875" bestFit="1" customWidth="1"/>
    <col min="8452" max="8452" width="20" customWidth="1"/>
    <col min="8453" max="8453" width="7.54296875" customWidth="1"/>
    <col min="8454" max="8454" width="33.81640625" bestFit="1" customWidth="1"/>
    <col min="8455" max="8455" width="20.7265625" customWidth="1"/>
    <col min="8456" max="8456" width="5.54296875" customWidth="1"/>
    <col min="8457" max="8457" width="36.453125" bestFit="1" customWidth="1"/>
    <col min="8458" max="8458" width="16.7265625" bestFit="1" customWidth="1"/>
    <col min="8459" max="8459" width="14.1796875" bestFit="1" customWidth="1"/>
    <col min="8460" max="8460" width="16.81640625" bestFit="1" customWidth="1"/>
    <col min="8461" max="8461" width="15.1796875" bestFit="1" customWidth="1"/>
    <col min="8707" max="8707" width="33.1796875" bestFit="1" customWidth="1"/>
    <col min="8708" max="8708" width="20" customWidth="1"/>
    <col min="8709" max="8709" width="7.54296875" customWidth="1"/>
    <col min="8710" max="8710" width="33.81640625" bestFit="1" customWidth="1"/>
    <col min="8711" max="8711" width="20.7265625" customWidth="1"/>
    <col min="8712" max="8712" width="5.54296875" customWidth="1"/>
    <col min="8713" max="8713" width="36.453125" bestFit="1" customWidth="1"/>
    <col min="8714" max="8714" width="16.7265625" bestFit="1" customWidth="1"/>
    <col min="8715" max="8715" width="14.1796875" bestFit="1" customWidth="1"/>
    <col min="8716" max="8716" width="16.81640625" bestFit="1" customWidth="1"/>
    <col min="8717" max="8717" width="15.1796875" bestFit="1" customWidth="1"/>
    <col min="8963" max="8963" width="33.1796875" bestFit="1" customWidth="1"/>
    <col min="8964" max="8964" width="20" customWidth="1"/>
    <col min="8965" max="8965" width="7.54296875" customWidth="1"/>
    <col min="8966" max="8966" width="33.81640625" bestFit="1" customWidth="1"/>
    <col min="8967" max="8967" width="20.7265625" customWidth="1"/>
    <col min="8968" max="8968" width="5.54296875" customWidth="1"/>
    <col min="8969" max="8969" width="36.453125" bestFit="1" customWidth="1"/>
    <col min="8970" max="8970" width="16.7265625" bestFit="1" customWidth="1"/>
    <col min="8971" max="8971" width="14.1796875" bestFit="1" customWidth="1"/>
    <col min="8972" max="8972" width="16.81640625" bestFit="1" customWidth="1"/>
    <col min="8973" max="8973" width="15.1796875" bestFit="1" customWidth="1"/>
    <col min="9219" max="9219" width="33.1796875" bestFit="1" customWidth="1"/>
    <col min="9220" max="9220" width="20" customWidth="1"/>
    <col min="9221" max="9221" width="7.54296875" customWidth="1"/>
    <col min="9222" max="9222" width="33.81640625" bestFit="1" customWidth="1"/>
    <col min="9223" max="9223" width="20.7265625" customWidth="1"/>
    <col min="9224" max="9224" width="5.54296875" customWidth="1"/>
    <col min="9225" max="9225" width="36.453125" bestFit="1" customWidth="1"/>
    <col min="9226" max="9226" width="16.7265625" bestFit="1" customWidth="1"/>
    <col min="9227" max="9227" width="14.1796875" bestFit="1" customWidth="1"/>
    <col min="9228" max="9228" width="16.81640625" bestFit="1" customWidth="1"/>
    <col min="9229" max="9229" width="15.1796875" bestFit="1" customWidth="1"/>
    <col min="9475" max="9475" width="33.1796875" bestFit="1" customWidth="1"/>
    <col min="9476" max="9476" width="20" customWidth="1"/>
    <col min="9477" max="9477" width="7.54296875" customWidth="1"/>
    <col min="9478" max="9478" width="33.81640625" bestFit="1" customWidth="1"/>
    <col min="9479" max="9479" width="20.7265625" customWidth="1"/>
    <col min="9480" max="9480" width="5.54296875" customWidth="1"/>
    <col min="9481" max="9481" width="36.453125" bestFit="1" customWidth="1"/>
    <col min="9482" max="9482" width="16.7265625" bestFit="1" customWidth="1"/>
    <col min="9483" max="9483" width="14.1796875" bestFit="1" customWidth="1"/>
    <col min="9484" max="9484" width="16.81640625" bestFit="1" customWidth="1"/>
    <col min="9485" max="9485" width="15.1796875" bestFit="1" customWidth="1"/>
    <col min="9731" max="9731" width="33.1796875" bestFit="1" customWidth="1"/>
    <col min="9732" max="9732" width="20" customWidth="1"/>
    <col min="9733" max="9733" width="7.54296875" customWidth="1"/>
    <col min="9734" max="9734" width="33.81640625" bestFit="1" customWidth="1"/>
    <col min="9735" max="9735" width="20.7265625" customWidth="1"/>
    <col min="9736" max="9736" width="5.54296875" customWidth="1"/>
    <col min="9737" max="9737" width="36.453125" bestFit="1" customWidth="1"/>
    <col min="9738" max="9738" width="16.7265625" bestFit="1" customWidth="1"/>
    <col min="9739" max="9739" width="14.1796875" bestFit="1" customWidth="1"/>
    <col min="9740" max="9740" width="16.81640625" bestFit="1" customWidth="1"/>
    <col min="9741" max="9741" width="15.1796875" bestFit="1" customWidth="1"/>
    <col min="9987" max="9987" width="33.1796875" bestFit="1" customWidth="1"/>
    <col min="9988" max="9988" width="20" customWidth="1"/>
    <col min="9989" max="9989" width="7.54296875" customWidth="1"/>
    <col min="9990" max="9990" width="33.81640625" bestFit="1" customWidth="1"/>
    <col min="9991" max="9991" width="20.7265625" customWidth="1"/>
    <col min="9992" max="9992" width="5.54296875" customWidth="1"/>
    <col min="9993" max="9993" width="36.453125" bestFit="1" customWidth="1"/>
    <col min="9994" max="9994" width="16.7265625" bestFit="1" customWidth="1"/>
    <col min="9995" max="9995" width="14.1796875" bestFit="1" customWidth="1"/>
    <col min="9996" max="9996" width="16.81640625" bestFit="1" customWidth="1"/>
    <col min="9997" max="9997" width="15.1796875" bestFit="1" customWidth="1"/>
    <col min="10243" max="10243" width="33.1796875" bestFit="1" customWidth="1"/>
    <col min="10244" max="10244" width="20" customWidth="1"/>
    <col min="10245" max="10245" width="7.54296875" customWidth="1"/>
    <col min="10246" max="10246" width="33.81640625" bestFit="1" customWidth="1"/>
    <col min="10247" max="10247" width="20.7265625" customWidth="1"/>
    <col min="10248" max="10248" width="5.54296875" customWidth="1"/>
    <col min="10249" max="10249" width="36.453125" bestFit="1" customWidth="1"/>
    <col min="10250" max="10250" width="16.7265625" bestFit="1" customWidth="1"/>
    <col min="10251" max="10251" width="14.1796875" bestFit="1" customWidth="1"/>
    <col min="10252" max="10252" width="16.81640625" bestFit="1" customWidth="1"/>
    <col min="10253" max="10253" width="15.1796875" bestFit="1" customWidth="1"/>
    <col min="10499" max="10499" width="33.1796875" bestFit="1" customWidth="1"/>
    <col min="10500" max="10500" width="20" customWidth="1"/>
    <col min="10501" max="10501" width="7.54296875" customWidth="1"/>
    <col min="10502" max="10502" width="33.81640625" bestFit="1" customWidth="1"/>
    <col min="10503" max="10503" width="20.7265625" customWidth="1"/>
    <col min="10504" max="10504" width="5.54296875" customWidth="1"/>
    <col min="10505" max="10505" width="36.453125" bestFit="1" customWidth="1"/>
    <col min="10506" max="10506" width="16.7265625" bestFit="1" customWidth="1"/>
    <col min="10507" max="10507" width="14.1796875" bestFit="1" customWidth="1"/>
    <col min="10508" max="10508" width="16.81640625" bestFit="1" customWidth="1"/>
    <col min="10509" max="10509" width="15.1796875" bestFit="1" customWidth="1"/>
    <col min="10755" max="10755" width="33.1796875" bestFit="1" customWidth="1"/>
    <col min="10756" max="10756" width="20" customWidth="1"/>
    <col min="10757" max="10757" width="7.54296875" customWidth="1"/>
    <col min="10758" max="10758" width="33.81640625" bestFit="1" customWidth="1"/>
    <col min="10759" max="10759" width="20.7265625" customWidth="1"/>
    <col min="10760" max="10760" width="5.54296875" customWidth="1"/>
    <col min="10761" max="10761" width="36.453125" bestFit="1" customWidth="1"/>
    <col min="10762" max="10762" width="16.7265625" bestFit="1" customWidth="1"/>
    <col min="10763" max="10763" width="14.1796875" bestFit="1" customWidth="1"/>
    <col min="10764" max="10764" width="16.81640625" bestFit="1" customWidth="1"/>
    <col min="10765" max="10765" width="15.1796875" bestFit="1" customWidth="1"/>
    <col min="11011" max="11011" width="33.1796875" bestFit="1" customWidth="1"/>
    <col min="11012" max="11012" width="20" customWidth="1"/>
    <col min="11013" max="11013" width="7.54296875" customWidth="1"/>
    <col min="11014" max="11014" width="33.81640625" bestFit="1" customWidth="1"/>
    <col min="11015" max="11015" width="20.7265625" customWidth="1"/>
    <col min="11016" max="11016" width="5.54296875" customWidth="1"/>
    <col min="11017" max="11017" width="36.453125" bestFit="1" customWidth="1"/>
    <col min="11018" max="11018" width="16.7265625" bestFit="1" customWidth="1"/>
    <col min="11019" max="11019" width="14.1796875" bestFit="1" customWidth="1"/>
    <col min="11020" max="11020" width="16.81640625" bestFit="1" customWidth="1"/>
    <col min="11021" max="11021" width="15.1796875" bestFit="1" customWidth="1"/>
    <col min="11267" max="11267" width="33.1796875" bestFit="1" customWidth="1"/>
    <col min="11268" max="11268" width="20" customWidth="1"/>
    <col min="11269" max="11269" width="7.54296875" customWidth="1"/>
    <col min="11270" max="11270" width="33.81640625" bestFit="1" customWidth="1"/>
    <col min="11271" max="11271" width="20.7265625" customWidth="1"/>
    <col min="11272" max="11272" width="5.54296875" customWidth="1"/>
    <col min="11273" max="11273" width="36.453125" bestFit="1" customWidth="1"/>
    <col min="11274" max="11274" width="16.7265625" bestFit="1" customWidth="1"/>
    <col min="11275" max="11275" width="14.1796875" bestFit="1" customWidth="1"/>
    <col min="11276" max="11276" width="16.81640625" bestFit="1" customWidth="1"/>
    <col min="11277" max="11277" width="15.1796875" bestFit="1" customWidth="1"/>
    <col min="11523" max="11523" width="33.1796875" bestFit="1" customWidth="1"/>
    <col min="11524" max="11524" width="20" customWidth="1"/>
    <col min="11525" max="11525" width="7.54296875" customWidth="1"/>
    <col min="11526" max="11526" width="33.81640625" bestFit="1" customWidth="1"/>
    <col min="11527" max="11527" width="20.7265625" customWidth="1"/>
    <col min="11528" max="11528" width="5.54296875" customWidth="1"/>
    <col min="11529" max="11529" width="36.453125" bestFit="1" customWidth="1"/>
    <col min="11530" max="11530" width="16.7265625" bestFit="1" customWidth="1"/>
    <col min="11531" max="11531" width="14.1796875" bestFit="1" customWidth="1"/>
    <col min="11532" max="11532" width="16.81640625" bestFit="1" customWidth="1"/>
    <col min="11533" max="11533" width="15.1796875" bestFit="1" customWidth="1"/>
    <col min="11779" max="11779" width="33.1796875" bestFit="1" customWidth="1"/>
    <col min="11780" max="11780" width="20" customWidth="1"/>
    <col min="11781" max="11781" width="7.54296875" customWidth="1"/>
    <col min="11782" max="11782" width="33.81640625" bestFit="1" customWidth="1"/>
    <col min="11783" max="11783" width="20.7265625" customWidth="1"/>
    <col min="11784" max="11784" width="5.54296875" customWidth="1"/>
    <col min="11785" max="11785" width="36.453125" bestFit="1" customWidth="1"/>
    <col min="11786" max="11786" width="16.7265625" bestFit="1" customWidth="1"/>
    <col min="11787" max="11787" width="14.1796875" bestFit="1" customWidth="1"/>
    <col min="11788" max="11788" width="16.81640625" bestFit="1" customWidth="1"/>
    <col min="11789" max="11789" width="15.1796875" bestFit="1" customWidth="1"/>
    <col min="12035" max="12035" width="33.1796875" bestFit="1" customWidth="1"/>
    <col min="12036" max="12036" width="20" customWidth="1"/>
    <col min="12037" max="12037" width="7.54296875" customWidth="1"/>
    <col min="12038" max="12038" width="33.81640625" bestFit="1" customWidth="1"/>
    <col min="12039" max="12039" width="20.7265625" customWidth="1"/>
    <col min="12040" max="12040" width="5.54296875" customWidth="1"/>
    <col min="12041" max="12041" width="36.453125" bestFit="1" customWidth="1"/>
    <col min="12042" max="12042" width="16.7265625" bestFit="1" customWidth="1"/>
    <col min="12043" max="12043" width="14.1796875" bestFit="1" customWidth="1"/>
    <col min="12044" max="12044" width="16.81640625" bestFit="1" customWidth="1"/>
    <col min="12045" max="12045" width="15.1796875" bestFit="1" customWidth="1"/>
    <col min="12291" max="12291" width="33.1796875" bestFit="1" customWidth="1"/>
    <col min="12292" max="12292" width="20" customWidth="1"/>
    <col min="12293" max="12293" width="7.54296875" customWidth="1"/>
    <col min="12294" max="12294" width="33.81640625" bestFit="1" customWidth="1"/>
    <col min="12295" max="12295" width="20.7265625" customWidth="1"/>
    <col min="12296" max="12296" width="5.54296875" customWidth="1"/>
    <col min="12297" max="12297" width="36.453125" bestFit="1" customWidth="1"/>
    <col min="12298" max="12298" width="16.7265625" bestFit="1" customWidth="1"/>
    <col min="12299" max="12299" width="14.1796875" bestFit="1" customWidth="1"/>
    <col min="12300" max="12300" width="16.81640625" bestFit="1" customWidth="1"/>
    <col min="12301" max="12301" width="15.1796875" bestFit="1" customWidth="1"/>
    <col min="12547" max="12547" width="33.1796875" bestFit="1" customWidth="1"/>
    <col min="12548" max="12548" width="20" customWidth="1"/>
    <col min="12549" max="12549" width="7.54296875" customWidth="1"/>
    <col min="12550" max="12550" width="33.81640625" bestFit="1" customWidth="1"/>
    <col min="12551" max="12551" width="20.7265625" customWidth="1"/>
    <col min="12552" max="12552" width="5.54296875" customWidth="1"/>
    <col min="12553" max="12553" width="36.453125" bestFit="1" customWidth="1"/>
    <col min="12554" max="12554" width="16.7265625" bestFit="1" customWidth="1"/>
    <col min="12555" max="12555" width="14.1796875" bestFit="1" customWidth="1"/>
    <col min="12556" max="12556" width="16.81640625" bestFit="1" customWidth="1"/>
    <col min="12557" max="12557" width="15.1796875" bestFit="1" customWidth="1"/>
    <col min="12803" max="12803" width="33.1796875" bestFit="1" customWidth="1"/>
    <col min="12804" max="12804" width="20" customWidth="1"/>
    <col min="12805" max="12805" width="7.54296875" customWidth="1"/>
    <col min="12806" max="12806" width="33.81640625" bestFit="1" customWidth="1"/>
    <col min="12807" max="12807" width="20.7265625" customWidth="1"/>
    <col min="12808" max="12808" width="5.54296875" customWidth="1"/>
    <col min="12809" max="12809" width="36.453125" bestFit="1" customWidth="1"/>
    <col min="12810" max="12810" width="16.7265625" bestFit="1" customWidth="1"/>
    <col min="12811" max="12811" width="14.1796875" bestFit="1" customWidth="1"/>
    <col min="12812" max="12812" width="16.81640625" bestFit="1" customWidth="1"/>
    <col min="12813" max="12813" width="15.1796875" bestFit="1" customWidth="1"/>
    <col min="13059" max="13059" width="33.1796875" bestFit="1" customWidth="1"/>
    <col min="13060" max="13060" width="20" customWidth="1"/>
    <col min="13061" max="13061" width="7.54296875" customWidth="1"/>
    <col min="13062" max="13062" width="33.81640625" bestFit="1" customWidth="1"/>
    <col min="13063" max="13063" width="20.7265625" customWidth="1"/>
    <col min="13064" max="13064" width="5.54296875" customWidth="1"/>
    <col min="13065" max="13065" width="36.453125" bestFit="1" customWidth="1"/>
    <col min="13066" max="13066" width="16.7265625" bestFit="1" customWidth="1"/>
    <col min="13067" max="13067" width="14.1796875" bestFit="1" customWidth="1"/>
    <col min="13068" max="13068" width="16.81640625" bestFit="1" customWidth="1"/>
    <col min="13069" max="13069" width="15.1796875" bestFit="1" customWidth="1"/>
    <col min="13315" max="13315" width="33.1796875" bestFit="1" customWidth="1"/>
    <col min="13316" max="13316" width="20" customWidth="1"/>
    <col min="13317" max="13317" width="7.54296875" customWidth="1"/>
    <col min="13318" max="13318" width="33.81640625" bestFit="1" customWidth="1"/>
    <col min="13319" max="13319" width="20.7265625" customWidth="1"/>
    <col min="13320" max="13320" width="5.54296875" customWidth="1"/>
    <col min="13321" max="13321" width="36.453125" bestFit="1" customWidth="1"/>
    <col min="13322" max="13322" width="16.7265625" bestFit="1" customWidth="1"/>
    <col min="13323" max="13323" width="14.1796875" bestFit="1" customWidth="1"/>
    <col min="13324" max="13324" width="16.81640625" bestFit="1" customWidth="1"/>
    <col min="13325" max="13325" width="15.1796875" bestFit="1" customWidth="1"/>
    <col min="13571" max="13571" width="33.1796875" bestFit="1" customWidth="1"/>
    <col min="13572" max="13572" width="20" customWidth="1"/>
    <col min="13573" max="13573" width="7.54296875" customWidth="1"/>
    <col min="13574" max="13574" width="33.81640625" bestFit="1" customWidth="1"/>
    <col min="13575" max="13575" width="20.7265625" customWidth="1"/>
    <col min="13576" max="13576" width="5.54296875" customWidth="1"/>
    <col min="13577" max="13577" width="36.453125" bestFit="1" customWidth="1"/>
    <col min="13578" max="13578" width="16.7265625" bestFit="1" customWidth="1"/>
    <col min="13579" max="13579" width="14.1796875" bestFit="1" customWidth="1"/>
    <col min="13580" max="13580" width="16.81640625" bestFit="1" customWidth="1"/>
    <col min="13581" max="13581" width="15.1796875" bestFit="1" customWidth="1"/>
    <col min="13827" max="13827" width="33.1796875" bestFit="1" customWidth="1"/>
    <col min="13828" max="13828" width="20" customWidth="1"/>
    <col min="13829" max="13829" width="7.54296875" customWidth="1"/>
    <col min="13830" max="13830" width="33.81640625" bestFit="1" customWidth="1"/>
    <col min="13831" max="13831" width="20.7265625" customWidth="1"/>
    <col min="13832" max="13832" width="5.54296875" customWidth="1"/>
    <col min="13833" max="13833" width="36.453125" bestFit="1" customWidth="1"/>
    <col min="13834" max="13834" width="16.7265625" bestFit="1" customWidth="1"/>
    <col min="13835" max="13835" width="14.1796875" bestFit="1" customWidth="1"/>
    <col min="13836" max="13836" width="16.81640625" bestFit="1" customWidth="1"/>
    <col min="13837" max="13837" width="15.1796875" bestFit="1" customWidth="1"/>
    <col min="14083" max="14083" width="33.1796875" bestFit="1" customWidth="1"/>
    <col min="14084" max="14084" width="20" customWidth="1"/>
    <col min="14085" max="14085" width="7.54296875" customWidth="1"/>
    <col min="14086" max="14086" width="33.81640625" bestFit="1" customWidth="1"/>
    <col min="14087" max="14087" width="20.7265625" customWidth="1"/>
    <col min="14088" max="14088" width="5.54296875" customWidth="1"/>
    <col min="14089" max="14089" width="36.453125" bestFit="1" customWidth="1"/>
    <col min="14090" max="14090" width="16.7265625" bestFit="1" customWidth="1"/>
    <col min="14091" max="14091" width="14.1796875" bestFit="1" customWidth="1"/>
    <col min="14092" max="14092" width="16.81640625" bestFit="1" customWidth="1"/>
    <col min="14093" max="14093" width="15.1796875" bestFit="1" customWidth="1"/>
    <col min="14339" max="14339" width="33.1796875" bestFit="1" customWidth="1"/>
    <col min="14340" max="14340" width="20" customWidth="1"/>
    <col min="14341" max="14341" width="7.54296875" customWidth="1"/>
    <col min="14342" max="14342" width="33.81640625" bestFit="1" customWidth="1"/>
    <col min="14343" max="14343" width="20.7265625" customWidth="1"/>
    <col min="14344" max="14344" width="5.54296875" customWidth="1"/>
    <col min="14345" max="14345" width="36.453125" bestFit="1" customWidth="1"/>
    <col min="14346" max="14346" width="16.7265625" bestFit="1" customWidth="1"/>
    <col min="14347" max="14347" width="14.1796875" bestFit="1" customWidth="1"/>
    <col min="14348" max="14348" width="16.81640625" bestFit="1" customWidth="1"/>
    <col min="14349" max="14349" width="15.1796875" bestFit="1" customWidth="1"/>
    <col min="14595" max="14595" width="33.1796875" bestFit="1" customWidth="1"/>
    <col min="14596" max="14596" width="20" customWidth="1"/>
    <col min="14597" max="14597" width="7.54296875" customWidth="1"/>
    <col min="14598" max="14598" width="33.81640625" bestFit="1" customWidth="1"/>
    <col min="14599" max="14599" width="20.7265625" customWidth="1"/>
    <col min="14600" max="14600" width="5.54296875" customWidth="1"/>
    <col min="14601" max="14601" width="36.453125" bestFit="1" customWidth="1"/>
    <col min="14602" max="14602" width="16.7265625" bestFit="1" customWidth="1"/>
    <col min="14603" max="14603" width="14.1796875" bestFit="1" customWidth="1"/>
    <col min="14604" max="14604" width="16.81640625" bestFit="1" customWidth="1"/>
    <col min="14605" max="14605" width="15.1796875" bestFit="1" customWidth="1"/>
    <col min="14851" max="14851" width="33.1796875" bestFit="1" customWidth="1"/>
    <col min="14852" max="14852" width="20" customWidth="1"/>
    <col min="14853" max="14853" width="7.54296875" customWidth="1"/>
    <col min="14854" max="14854" width="33.81640625" bestFit="1" customWidth="1"/>
    <col min="14855" max="14855" width="20.7265625" customWidth="1"/>
    <col min="14856" max="14856" width="5.54296875" customWidth="1"/>
    <col min="14857" max="14857" width="36.453125" bestFit="1" customWidth="1"/>
    <col min="14858" max="14858" width="16.7265625" bestFit="1" customWidth="1"/>
    <col min="14859" max="14859" width="14.1796875" bestFit="1" customWidth="1"/>
    <col min="14860" max="14860" width="16.81640625" bestFit="1" customWidth="1"/>
    <col min="14861" max="14861" width="15.1796875" bestFit="1" customWidth="1"/>
    <col min="15107" max="15107" width="33.1796875" bestFit="1" customWidth="1"/>
    <col min="15108" max="15108" width="20" customWidth="1"/>
    <col min="15109" max="15109" width="7.54296875" customWidth="1"/>
    <col min="15110" max="15110" width="33.81640625" bestFit="1" customWidth="1"/>
    <col min="15111" max="15111" width="20.7265625" customWidth="1"/>
    <col min="15112" max="15112" width="5.54296875" customWidth="1"/>
    <col min="15113" max="15113" width="36.453125" bestFit="1" customWidth="1"/>
    <col min="15114" max="15114" width="16.7265625" bestFit="1" customWidth="1"/>
    <col min="15115" max="15115" width="14.1796875" bestFit="1" customWidth="1"/>
    <col min="15116" max="15116" width="16.81640625" bestFit="1" customWidth="1"/>
    <col min="15117" max="15117" width="15.1796875" bestFit="1" customWidth="1"/>
    <col min="15363" max="15363" width="33.1796875" bestFit="1" customWidth="1"/>
    <col min="15364" max="15364" width="20" customWidth="1"/>
    <col min="15365" max="15365" width="7.54296875" customWidth="1"/>
    <col min="15366" max="15366" width="33.81640625" bestFit="1" customWidth="1"/>
    <col min="15367" max="15367" width="20.7265625" customWidth="1"/>
    <col min="15368" max="15368" width="5.54296875" customWidth="1"/>
    <col min="15369" max="15369" width="36.453125" bestFit="1" customWidth="1"/>
    <col min="15370" max="15370" width="16.7265625" bestFit="1" customWidth="1"/>
    <col min="15371" max="15371" width="14.1796875" bestFit="1" customWidth="1"/>
    <col min="15372" max="15372" width="16.81640625" bestFit="1" customWidth="1"/>
    <col min="15373" max="15373" width="15.1796875" bestFit="1" customWidth="1"/>
    <col min="15619" max="15619" width="33.1796875" bestFit="1" customWidth="1"/>
    <col min="15620" max="15620" width="20" customWidth="1"/>
    <col min="15621" max="15621" width="7.54296875" customWidth="1"/>
    <col min="15622" max="15622" width="33.81640625" bestFit="1" customWidth="1"/>
    <col min="15623" max="15623" width="20.7265625" customWidth="1"/>
    <col min="15624" max="15624" width="5.54296875" customWidth="1"/>
    <col min="15625" max="15625" width="36.453125" bestFit="1" customWidth="1"/>
    <col min="15626" max="15626" width="16.7265625" bestFit="1" customWidth="1"/>
    <col min="15627" max="15627" width="14.1796875" bestFit="1" customWidth="1"/>
    <col min="15628" max="15628" width="16.81640625" bestFit="1" customWidth="1"/>
    <col min="15629" max="15629" width="15.1796875" bestFit="1" customWidth="1"/>
    <col min="15875" max="15875" width="33.1796875" bestFit="1" customWidth="1"/>
    <col min="15876" max="15876" width="20" customWidth="1"/>
    <col min="15877" max="15877" width="7.54296875" customWidth="1"/>
    <col min="15878" max="15878" width="33.81640625" bestFit="1" customWidth="1"/>
    <col min="15879" max="15879" width="20.7265625" customWidth="1"/>
    <col min="15880" max="15880" width="5.54296875" customWidth="1"/>
    <col min="15881" max="15881" width="36.453125" bestFit="1" customWidth="1"/>
    <col min="15882" max="15882" width="16.7265625" bestFit="1" customWidth="1"/>
    <col min="15883" max="15883" width="14.1796875" bestFit="1" customWidth="1"/>
    <col min="15884" max="15884" width="16.81640625" bestFit="1" customWidth="1"/>
    <col min="15885" max="15885" width="15.1796875" bestFit="1" customWidth="1"/>
    <col min="16131" max="16131" width="33.1796875" bestFit="1" customWidth="1"/>
    <col min="16132" max="16132" width="20" customWidth="1"/>
    <col min="16133" max="16133" width="7.54296875" customWidth="1"/>
    <col min="16134" max="16134" width="33.81640625" bestFit="1" customWidth="1"/>
    <col min="16135" max="16135" width="20.7265625" customWidth="1"/>
    <col min="16136" max="16136" width="5.54296875" customWidth="1"/>
    <col min="16137" max="16137" width="36.453125" bestFit="1" customWidth="1"/>
    <col min="16138" max="16138" width="16.7265625" bestFit="1" customWidth="1"/>
    <col min="16139" max="16139" width="14.1796875" bestFit="1" customWidth="1"/>
    <col min="16140" max="16140" width="16.81640625" bestFit="1" customWidth="1"/>
    <col min="16141" max="16141" width="15.1796875" bestFit="1" customWidth="1"/>
  </cols>
  <sheetData>
    <row r="1" spans="1:15" x14ac:dyDescent="0.35">
      <c r="F1"/>
    </row>
    <row r="2" spans="1:15" s="20" customFormat="1" x14ac:dyDescent="0.35">
      <c r="F2" s="21"/>
    </row>
    <row r="3" spans="1:15" ht="15" thickBot="1" x14ac:dyDescent="0.4"/>
    <row r="4" spans="1:15" ht="15" thickBot="1" x14ac:dyDescent="0.4">
      <c r="B4" s="306" t="s">
        <v>95</v>
      </c>
      <c r="C4" s="307"/>
      <c r="F4"/>
    </row>
    <row r="5" spans="1:15" ht="15" thickBot="1" x14ac:dyDescent="0.4">
      <c r="A5" s="23"/>
      <c r="B5" s="24"/>
      <c r="C5" s="25" t="s">
        <v>96</v>
      </c>
      <c r="F5" s="26" t="s">
        <v>41</v>
      </c>
    </row>
    <row r="6" spans="1:15" ht="15" thickBot="1" x14ac:dyDescent="0.4">
      <c r="A6" s="23"/>
      <c r="B6" s="27" t="s">
        <v>21</v>
      </c>
      <c r="C6" s="28">
        <v>0.5</v>
      </c>
      <c r="E6" s="27" t="s">
        <v>21</v>
      </c>
      <c r="F6" s="28">
        <v>0.5</v>
      </c>
    </row>
    <row r="7" spans="1:15" ht="39.65" customHeight="1" thickBot="1" x14ac:dyDescent="0.4">
      <c r="A7" s="23"/>
      <c r="B7" s="308" t="s">
        <v>97</v>
      </c>
      <c r="C7" s="309"/>
      <c r="D7" s="29"/>
      <c r="E7" s="308" t="s">
        <v>70</v>
      </c>
      <c r="F7" s="309"/>
      <c r="I7" s="302" t="s">
        <v>22</v>
      </c>
      <c r="J7" s="303"/>
    </row>
    <row r="8" spans="1:15" x14ac:dyDescent="0.35">
      <c r="A8" s="23"/>
      <c r="B8" s="30" t="s">
        <v>23</v>
      </c>
      <c r="C8" s="44">
        <v>210129696</v>
      </c>
      <c r="E8" s="30" t="s">
        <v>23</v>
      </c>
      <c r="F8" s="136">
        <v>1100160588</v>
      </c>
      <c r="I8" s="31" t="s">
        <v>24</v>
      </c>
      <c r="J8" s="32">
        <f>((C8*C6)+(F8*F6))/((C10*C6)+(F10*F6))</f>
        <v>6.9577829895308296</v>
      </c>
      <c r="K8" t="s">
        <v>6</v>
      </c>
      <c r="L8" s="33" t="s">
        <v>25</v>
      </c>
      <c r="M8" s="33">
        <v>2.1</v>
      </c>
    </row>
    <row r="9" spans="1:15" x14ac:dyDescent="0.35">
      <c r="A9" s="23"/>
      <c r="B9" s="34" t="s">
        <v>26</v>
      </c>
      <c r="C9" s="44">
        <v>210129696</v>
      </c>
      <c r="E9" s="34" t="s">
        <v>26</v>
      </c>
      <c r="F9" s="136">
        <v>1182960588</v>
      </c>
      <c r="I9" s="35" t="s">
        <v>27</v>
      </c>
      <c r="J9" s="36">
        <f>((C11*C6)+(F11*F6))/((C9*C6)+(F9*F6))</f>
        <v>0.13518153644663564</v>
      </c>
      <c r="K9" t="s">
        <v>6</v>
      </c>
      <c r="L9" s="33" t="s">
        <v>28</v>
      </c>
      <c r="M9" s="137">
        <v>0.4</v>
      </c>
    </row>
    <row r="10" spans="1:15" x14ac:dyDescent="0.35">
      <c r="A10" s="23"/>
      <c r="B10" s="34" t="s">
        <v>29</v>
      </c>
      <c r="C10" s="44">
        <v>104045085</v>
      </c>
      <c r="E10" s="34" t="s">
        <v>29</v>
      </c>
      <c r="F10" s="138">
        <v>84275000</v>
      </c>
      <c r="I10" s="35" t="s">
        <v>30</v>
      </c>
      <c r="J10" s="37" t="e">
        <f>((C13*C6)+(F13*F6))/((C14*C6)+(F14*F6))</f>
        <v>#DIV/0!</v>
      </c>
      <c r="K10" t="s">
        <v>6</v>
      </c>
      <c r="L10" s="33" t="s">
        <v>25</v>
      </c>
      <c r="M10" s="86">
        <v>3.1</v>
      </c>
    </row>
    <row r="11" spans="1:15" x14ac:dyDescent="0.35">
      <c r="A11" s="23"/>
      <c r="B11" s="34" t="s">
        <v>31</v>
      </c>
      <c r="C11" s="44">
        <v>104045085</v>
      </c>
      <c r="E11" s="34" t="s">
        <v>31</v>
      </c>
      <c r="F11" s="138">
        <v>84275000</v>
      </c>
      <c r="I11" s="35" t="s">
        <v>32</v>
      </c>
      <c r="J11" s="38">
        <f>((C12*C6)+(F12*F6))</f>
        <v>602385099.5</v>
      </c>
      <c r="K11" s="38"/>
      <c r="M11" s="33"/>
    </row>
    <row r="12" spans="1:15" ht="15" thickBot="1" x14ac:dyDescent="0.4">
      <c r="A12" s="23"/>
      <c r="B12" s="35" t="s">
        <v>32</v>
      </c>
      <c r="C12" s="39">
        <f>C9-C11</f>
        <v>106084611</v>
      </c>
      <c r="E12" s="35" t="s">
        <v>32</v>
      </c>
      <c r="F12" s="39">
        <f>+F9-F11</f>
        <v>1098685588</v>
      </c>
      <c r="I12" s="40" t="s">
        <v>33</v>
      </c>
      <c r="J12" s="41">
        <f>+C17+F17</f>
        <v>1121970199</v>
      </c>
      <c r="K12" t="s">
        <v>6</v>
      </c>
      <c r="L12" s="137" t="s">
        <v>98</v>
      </c>
      <c r="M12" s="139">
        <v>58500000</v>
      </c>
      <c r="O12" s="43"/>
    </row>
    <row r="13" spans="1:15" ht="15" thickBot="1" x14ac:dyDescent="0.4">
      <c r="A13" s="23"/>
      <c r="B13" s="34" t="s">
        <v>34</v>
      </c>
      <c r="C13" s="44">
        <v>70869550</v>
      </c>
      <c r="E13" s="34" t="s">
        <v>34</v>
      </c>
      <c r="F13" s="138">
        <v>195064203</v>
      </c>
      <c r="J13" s="22"/>
    </row>
    <row r="14" spans="1:15" ht="15" thickBot="1" x14ac:dyDescent="0.4">
      <c r="A14" s="23"/>
      <c r="B14" s="34" t="s">
        <v>35</v>
      </c>
      <c r="C14" s="44">
        <v>0</v>
      </c>
      <c r="E14" s="34" t="s">
        <v>35</v>
      </c>
      <c r="F14" s="138">
        <v>0</v>
      </c>
      <c r="I14" s="302" t="s">
        <v>36</v>
      </c>
      <c r="J14" s="303"/>
    </row>
    <row r="15" spans="1:15" x14ac:dyDescent="0.35">
      <c r="A15" s="23"/>
      <c r="B15" s="35" t="s">
        <v>37</v>
      </c>
      <c r="C15" s="45">
        <f>C13/C12</f>
        <v>0.66804741358763153</v>
      </c>
      <c r="E15" s="35" t="s">
        <v>37</v>
      </c>
      <c r="F15" s="45">
        <f>F13/F12</f>
        <v>0.17754324360901691</v>
      </c>
      <c r="I15" s="31" t="s">
        <v>38</v>
      </c>
      <c r="J15" s="46">
        <f>((C13*C6)+(F13*F6))/((C12*C6)+(F12*F6))</f>
        <v>0.22073400655223213</v>
      </c>
      <c r="K15" t="s">
        <v>6</v>
      </c>
      <c r="L15" s="33" t="s">
        <v>25</v>
      </c>
      <c r="M15" s="137">
        <v>0.09</v>
      </c>
    </row>
    <row r="16" spans="1:15" ht="15" thickBot="1" x14ac:dyDescent="0.4">
      <c r="A16" s="23"/>
      <c r="B16" s="35" t="s">
        <v>39</v>
      </c>
      <c r="C16" s="45">
        <f>C13/C9</f>
        <v>0.33726575229043304</v>
      </c>
      <c r="E16" s="35" t="s">
        <v>39</v>
      </c>
      <c r="F16" s="45">
        <f>F13/F9</f>
        <v>0.16489492970327088</v>
      </c>
      <c r="I16" s="40" t="s">
        <v>40</v>
      </c>
      <c r="J16" s="47">
        <f>((C13*C6)+(F13*F6))/((C9*C6)+(F9*F6))</f>
        <v>0.19089484440047966</v>
      </c>
      <c r="K16" t="s">
        <v>6</v>
      </c>
      <c r="L16" s="33" t="s">
        <v>25</v>
      </c>
      <c r="M16" s="137">
        <v>7.0000000000000007E-2</v>
      </c>
    </row>
    <row r="17" spans="1:10" ht="15" thickBot="1" x14ac:dyDescent="0.4">
      <c r="A17" s="23"/>
      <c r="B17" s="40" t="s">
        <v>33</v>
      </c>
      <c r="C17" s="48">
        <f>C8-C10</f>
        <v>106084611</v>
      </c>
      <c r="E17" s="40" t="s">
        <v>33</v>
      </c>
      <c r="F17" s="140">
        <f>F8-F10</f>
        <v>1015885588</v>
      </c>
    </row>
    <row r="18" spans="1:10" x14ac:dyDescent="0.35">
      <c r="C18" s="141"/>
    </row>
    <row r="19" spans="1:10" ht="15" thickBot="1" x14ac:dyDescent="0.4"/>
    <row r="20" spans="1:10" ht="15" thickBot="1" x14ac:dyDescent="0.4">
      <c r="A20" s="23"/>
      <c r="B20" s="302" t="str">
        <f>+B7</f>
        <v xml:space="preserve">RODOS GROUP S.A.S.
</v>
      </c>
      <c r="C20" s="303"/>
      <c r="D20" s="49">
        <f>+C6</f>
        <v>0.5</v>
      </c>
      <c r="E20" s="302" t="s">
        <v>22</v>
      </c>
      <c r="F20" s="303"/>
      <c r="I20" s="142"/>
      <c r="J20" s="142"/>
    </row>
    <row r="21" spans="1:10" x14ac:dyDescent="0.35">
      <c r="A21" s="23"/>
      <c r="B21" s="30" t="s">
        <v>23</v>
      </c>
      <c r="C21" s="50">
        <f>+C8</f>
        <v>210129696</v>
      </c>
      <c r="E21" s="31" t="s">
        <v>24</v>
      </c>
      <c r="F21" s="143">
        <f>C21/C23</f>
        <v>2.0196023291249174</v>
      </c>
      <c r="I21" s="142"/>
      <c r="J21" s="144"/>
    </row>
    <row r="22" spans="1:10" x14ac:dyDescent="0.35">
      <c r="A22" s="23"/>
      <c r="B22" s="34" t="s">
        <v>26</v>
      </c>
      <c r="C22" s="53">
        <f>+C9</f>
        <v>210129696</v>
      </c>
      <c r="E22" s="35" t="s">
        <v>27</v>
      </c>
      <c r="F22" s="145">
        <f>C24/C22</f>
        <v>0.49514698293762344</v>
      </c>
      <c r="I22" s="146"/>
      <c r="J22" s="146"/>
    </row>
    <row r="23" spans="1:10" x14ac:dyDescent="0.35">
      <c r="A23" s="23"/>
      <c r="B23" s="34" t="s">
        <v>29</v>
      </c>
      <c r="C23" s="53">
        <f>+C10</f>
        <v>104045085</v>
      </c>
      <c r="E23" s="35" t="s">
        <v>30</v>
      </c>
      <c r="F23" s="145" t="e">
        <f>C26/C27</f>
        <v>#DIV/0!</v>
      </c>
      <c r="G23" t="s">
        <v>19</v>
      </c>
    </row>
    <row r="24" spans="1:10" x14ac:dyDescent="0.35">
      <c r="A24" s="23"/>
      <c r="B24" s="34" t="s">
        <v>31</v>
      </c>
      <c r="C24" s="53">
        <f>+C11</f>
        <v>104045085</v>
      </c>
      <c r="E24" s="35" t="s">
        <v>32</v>
      </c>
      <c r="F24" s="147">
        <f>C25</f>
        <v>106084611</v>
      </c>
      <c r="I24" s="148"/>
      <c r="J24" s="148"/>
    </row>
    <row r="25" spans="1:10" ht="15" thickBot="1" x14ac:dyDescent="0.4">
      <c r="A25" s="23"/>
      <c r="B25" s="35" t="s">
        <v>32</v>
      </c>
      <c r="C25" s="56">
        <f>C22-C24</f>
        <v>106084611</v>
      </c>
      <c r="E25" s="40"/>
      <c r="F25" s="57"/>
    </row>
    <row r="26" spans="1:10" ht="15" thickBot="1" x14ac:dyDescent="0.4">
      <c r="A26" s="23"/>
      <c r="B26" s="34" t="s">
        <v>34</v>
      </c>
      <c r="C26" s="53">
        <f>+C13</f>
        <v>70869550</v>
      </c>
    </row>
    <row r="27" spans="1:10" ht="15" thickBot="1" x14ac:dyDescent="0.4">
      <c r="A27" s="23"/>
      <c r="B27" s="34" t="s">
        <v>35</v>
      </c>
      <c r="C27" s="53">
        <f>+C14</f>
        <v>0</v>
      </c>
      <c r="E27" s="302" t="s">
        <v>36</v>
      </c>
      <c r="F27" s="303"/>
    </row>
    <row r="28" spans="1:10" x14ac:dyDescent="0.35">
      <c r="A28" s="23"/>
      <c r="B28" s="35" t="s">
        <v>37</v>
      </c>
      <c r="C28" s="58">
        <f>C26/C25</f>
        <v>0.66804741358763153</v>
      </c>
      <c r="E28" s="31" t="s">
        <v>38</v>
      </c>
      <c r="F28" s="149">
        <f>C26/C25</f>
        <v>0.66804741358763153</v>
      </c>
    </row>
    <row r="29" spans="1:10" ht="15" thickBot="1" x14ac:dyDescent="0.4">
      <c r="A29" s="23"/>
      <c r="B29" s="35" t="s">
        <v>39</v>
      </c>
      <c r="C29" s="58">
        <f>C26/C22</f>
        <v>0.33726575229043304</v>
      </c>
      <c r="E29" s="40" t="s">
        <v>40</v>
      </c>
      <c r="F29" s="150">
        <f>C26/C22</f>
        <v>0.33726575229043304</v>
      </c>
    </row>
    <row r="30" spans="1:10" ht="15" thickBot="1" x14ac:dyDescent="0.4">
      <c r="A30" s="23"/>
      <c r="B30" s="40" t="s">
        <v>33</v>
      </c>
      <c r="C30" s="48">
        <f>C21-C23</f>
        <v>106084611</v>
      </c>
    </row>
    <row r="33" spans="1:7" ht="15" thickBot="1" x14ac:dyDescent="0.4"/>
    <row r="34" spans="1:7" ht="15" thickBot="1" x14ac:dyDescent="0.4">
      <c r="A34" s="23"/>
      <c r="B34" s="302" t="str">
        <f>+E7</f>
        <v>GRUPO SOCIEDAD CAPITAL SAS</v>
      </c>
      <c r="C34" s="303"/>
      <c r="D34" s="49">
        <f>+F6</f>
        <v>0.5</v>
      </c>
      <c r="E34" s="304" t="s">
        <v>22</v>
      </c>
      <c r="F34" s="305"/>
    </row>
    <row r="35" spans="1:7" x14ac:dyDescent="0.35">
      <c r="A35" s="23"/>
      <c r="B35" s="30" t="s">
        <v>23</v>
      </c>
      <c r="C35" s="50">
        <f>+F8</f>
        <v>1100160588</v>
      </c>
      <c r="E35" s="31" t="s">
        <v>24</v>
      </c>
      <c r="F35" s="59">
        <f>C35/C37</f>
        <v>13.054412198160783</v>
      </c>
    </row>
    <row r="36" spans="1:7" x14ac:dyDescent="0.35">
      <c r="A36" s="23"/>
      <c r="B36" s="34" t="s">
        <v>26</v>
      </c>
      <c r="C36" s="53">
        <f>+F9</f>
        <v>1182960588</v>
      </c>
      <c r="E36" s="35" t="s">
        <v>27</v>
      </c>
      <c r="F36" s="54">
        <f>C38/C36</f>
        <v>7.1240750414586079E-2</v>
      </c>
    </row>
    <row r="37" spans="1:7" x14ac:dyDescent="0.35">
      <c r="A37" s="23"/>
      <c r="B37" s="34" t="s">
        <v>29</v>
      </c>
      <c r="C37" s="151">
        <f>+F10</f>
        <v>84275000</v>
      </c>
      <c r="E37" s="35" t="s">
        <v>30</v>
      </c>
      <c r="F37" s="54" t="e">
        <f>C40/C41</f>
        <v>#DIV/0!</v>
      </c>
      <c r="G37" t="s">
        <v>19</v>
      </c>
    </row>
    <row r="38" spans="1:7" x14ac:dyDescent="0.35">
      <c r="A38" s="23"/>
      <c r="B38" s="34" t="s">
        <v>31</v>
      </c>
      <c r="C38" s="151">
        <f>+F11</f>
        <v>84275000</v>
      </c>
      <c r="E38" s="35" t="s">
        <v>32</v>
      </c>
      <c r="F38" s="55">
        <f>C39</f>
        <v>1098685588</v>
      </c>
    </row>
    <row r="39" spans="1:7" ht="15" thickBot="1" x14ac:dyDescent="0.4">
      <c r="A39" s="23"/>
      <c r="B39" s="35" t="s">
        <v>32</v>
      </c>
      <c r="C39" s="56">
        <f>C36-C38</f>
        <v>1098685588</v>
      </c>
      <c r="E39" s="40"/>
      <c r="F39" s="57"/>
    </row>
    <row r="40" spans="1:7" ht="15" thickBot="1" x14ac:dyDescent="0.4">
      <c r="A40" s="23"/>
      <c r="B40" s="34" t="s">
        <v>34</v>
      </c>
      <c r="C40" s="151">
        <f>+F13</f>
        <v>195064203</v>
      </c>
    </row>
    <row r="41" spans="1:7" ht="15" thickBot="1" x14ac:dyDescent="0.4">
      <c r="A41" s="23"/>
      <c r="B41" s="34" t="s">
        <v>35</v>
      </c>
      <c r="C41" s="151">
        <f>+F14</f>
        <v>0</v>
      </c>
      <c r="E41" s="304" t="s">
        <v>36</v>
      </c>
      <c r="F41" s="305"/>
    </row>
    <row r="42" spans="1:7" x14ac:dyDescent="0.35">
      <c r="A42" s="23"/>
      <c r="B42" s="35" t="s">
        <v>37</v>
      </c>
      <c r="C42" s="45">
        <f>C40/C39</f>
        <v>0.17754324360901691</v>
      </c>
      <c r="E42" s="31" t="s">
        <v>38</v>
      </c>
      <c r="F42" s="59">
        <f>C40/C39</f>
        <v>0.17754324360901691</v>
      </c>
    </row>
    <row r="43" spans="1:7" ht="15" thickBot="1" x14ac:dyDescent="0.4">
      <c r="A43" s="23"/>
      <c r="B43" s="35" t="s">
        <v>39</v>
      </c>
      <c r="C43" s="45">
        <f>C40/C36</f>
        <v>0.16489492970327088</v>
      </c>
      <c r="E43" s="40" t="s">
        <v>40</v>
      </c>
      <c r="F43" s="60">
        <f>C40/C36</f>
        <v>0.16489492970327088</v>
      </c>
    </row>
    <row r="44" spans="1:7" ht="15" thickBot="1" x14ac:dyDescent="0.4">
      <c r="A44" s="23"/>
      <c r="B44" s="40" t="s">
        <v>33</v>
      </c>
      <c r="C44" s="48">
        <f>C35-C37</f>
        <v>1015885588</v>
      </c>
    </row>
    <row r="48" spans="1:7" x14ac:dyDescent="0.35">
      <c r="D48" s="42"/>
    </row>
    <row r="49" spans="4:4" x14ac:dyDescent="0.35">
      <c r="D49" s="42"/>
    </row>
    <row r="50" spans="4:4" x14ac:dyDescent="0.35">
      <c r="D50" s="42"/>
    </row>
  </sheetData>
  <mergeCells count="11">
    <mergeCell ref="I7:J7"/>
    <mergeCell ref="I14:J14"/>
    <mergeCell ref="B20:C20"/>
    <mergeCell ref="E20:F20"/>
    <mergeCell ref="E27:F27"/>
    <mergeCell ref="B34:C34"/>
    <mergeCell ref="E34:F34"/>
    <mergeCell ref="E41:F41"/>
    <mergeCell ref="B4:C4"/>
    <mergeCell ref="B7:C7"/>
    <mergeCell ref="E7:F7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1611D-DE25-4DDC-A022-3D46D71A8CAD}">
  <dimension ref="A1:F17"/>
  <sheetViews>
    <sheetView topLeftCell="A7" zoomScale="96" zoomScaleNormal="55" workbookViewId="0"/>
  </sheetViews>
  <sheetFormatPr baseColWidth="10" defaultColWidth="12.453125" defaultRowHeight="12" x14ac:dyDescent="0.3"/>
  <cols>
    <col min="1" max="1" width="50.54296875" style="156" customWidth="1"/>
    <col min="2" max="2" width="24.7265625" style="187" customWidth="1"/>
    <col min="3" max="3" width="26.81640625" style="156" customWidth="1"/>
    <col min="4" max="4" width="28" style="185" customWidth="1"/>
    <col min="5" max="5" width="28" style="188" bestFit="1" customWidth="1"/>
    <col min="6" max="6" width="22.26953125" style="187" customWidth="1"/>
    <col min="7" max="16384" width="12.453125" style="156"/>
  </cols>
  <sheetData>
    <row r="1" spans="1:6" ht="45" customHeight="1" x14ac:dyDescent="0.3">
      <c r="A1" s="152" t="s">
        <v>5</v>
      </c>
      <c r="B1" s="153" t="s">
        <v>99</v>
      </c>
      <c r="C1" s="153" t="s">
        <v>100</v>
      </c>
      <c r="D1" s="154" t="s">
        <v>101</v>
      </c>
      <c r="E1" s="155" t="s">
        <v>102</v>
      </c>
      <c r="F1" s="153" t="s">
        <v>103</v>
      </c>
    </row>
    <row r="2" spans="1:6" s="158" customFormat="1" ht="25" customHeight="1" x14ac:dyDescent="0.35">
      <c r="A2" s="310" t="s">
        <v>104</v>
      </c>
      <c r="B2" s="312" t="s">
        <v>105</v>
      </c>
      <c r="C2" s="312" t="s">
        <v>106</v>
      </c>
      <c r="D2" s="312" t="s">
        <v>107</v>
      </c>
      <c r="E2" s="312" t="s">
        <v>108</v>
      </c>
      <c r="F2" s="312" t="s">
        <v>109</v>
      </c>
    </row>
    <row r="3" spans="1:6" s="158" customFormat="1" ht="42" customHeight="1" x14ac:dyDescent="0.35">
      <c r="A3" s="311"/>
      <c r="B3" s="312"/>
      <c r="C3" s="312"/>
      <c r="D3" s="312"/>
      <c r="E3" s="312"/>
      <c r="F3" s="312"/>
    </row>
    <row r="4" spans="1:6" s="158" customFormat="1" ht="54.75" customHeight="1" x14ac:dyDescent="0.35">
      <c r="A4" s="311"/>
      <c r="B4" s="312"/>
      <c r="C4" s="312"/>
      <c r="D4" s="312"/>
      <c r="E4" s="312"/>
      <c r="F4" s="312"/>
    </row>
    <row r="5" spans="1:6" s="158" customFormat="1" ht="20.25" hidden="1" customHeight="1" x14ac:dyDescent="0.35">
      <c r="A5" s="311"/>
      <c r="B5" s="312"/>
      <c r="C5" s="312"/>
      <c r="D5" s="312"/>
      <c r="E5" s="312"/>
      <c r="F5" s="312"/>
    </row>
    <row r="6" spans="1:6" s="158" customFormat="1" ht="25" customHeight="1" x14ac:dyDescent="0.35">
      <c r="A6" s="311"/>
      <c r="B6" s="312"/>
      <c r="C6" s="312"/>
      <c r="D6" s="312" t="s">
        <v>110</v>
      </c>
      <c r="E6" s="312"/>
      <c r="F6" s="312"/>
    </row>
    <row r="7" spans="1:6" s="158" customFormat="1" ht="56.25" customHeight="1" x14ac:dyDescent="0.35">
      <c r="A7" s="311"/>
      <c r="B7" s="312"/>
      <c r="C7" s="312"/>
      <c r="D7" s="312"/>
      <c r="E7" s="312"/>
      <c r="F7" s="312"/>
    </row>
    <row r="8" spans="1:6" ht="22" customHeight="1" x14ac:dyDescent="0.3">
      <c r="A8" s="159" t="s">
        <v>4</v>
      </c>
      <c r="B8" s="160" t="s">
        <v>6</v>
      </c>
      <c r="C8" s="160" t="s">
        <v>6</v>
      </c>
      <c r="D8" s="157" t="s">
        <v>6</v>
      </c>
      <c r="E8" s="157" t="s">
        <v>6</v>
      </c>
      <c r="F8" s="160" t="s">
        <v>6</v>
      </c>
    </row>
    <row r="9" spans="1:6" ht="30" customHeight="1" x14ac:dyDescent="0.3">
      <c r="A9" s="159" t="s">
        <v>111</v>
      </c>
      <c r="B9" s="161">
        <v>3.24</v>
      </c>
      <c r="C9" s="162">
        <v>35.71</v>
      </c>
      <c r="D9" s="163">
        <v>6.95</v>
      </c>
      <c r="E9" s="163" t="s">
        <v>19</v>
      </c>
      <c r="F9" s="161">
        <v>4.8</v>
      </c>
    </row>
    <row r="10" spans="1:6" ht="37.5" customHeight="1" x14ac:dyDescent="0.3">
      <c r="A10" s="159" t="s">
        <v>112</v>
      </c>
      <c r="B10" s="164">
        <v>0.4</v>
      </c>
      <c r="C10" s="165">
        <v>7.0000000000000007E-2</v>
      </c>
      <c r="D10" s="166">
        <v>0.13</v>
      </c>
      <c r="E10" s="166">
        <v>0</v>
      </c>
      <c r="F10" s="164">
        <v>0.19</v>
      </c>
    </row>
    <row r="11" spans="1:6" ht="49.5" customHeight="1" x14ac:dyDescent="0.3">
      <c r="A11" s="159" t="s">
        <v>113</v>
      </c>
      <c r="B11" s="167">
        <v>27.02</v>
      </c>
      <c r="C11" s="168" t="s">
        <v>114</v>
      </c>
      <c r="D11" s="163" t="s">
        <v>19</v>
      </c>
      <c r="E11" s="169" t="s">
        <v>19</v>
      </c>
      <c r="F11" s="167">
        <v>29.5</v>
      </c>
    </row>
    <row r="12" spans="1:6" ht="48" customHeight="1" x14ac:dyDescent="0.3">
      <c r="A12" s="159" t="s">
        <v>115</v>
      </c>
      <c r="B12" s="170">
        <f>749536713-231153922</f>
        <v>518382791</v>
      </c>
      <c r="C12" s="170">
        <f>1505779000-42159000</f>
        <v>1463620000</v>
      </c>
      <c r="D12" s="171">
        <v>1121970199</v>
      </c>
      <c r="E12" s="171">
        <f xml:space="preserve"> 3010909090-0</f>
        <v>3010909090</v>
      </c>
      <c r="F12" s="170">
        <f>2147565000-447098000</f>
        <v>1700467000</v>
      </c>
    </row>
    <row r="13" spans="1:6" s="176" customFormat="1" x14ac:dyDescent="0.3">
      <c r="A13" s="172" t="s">
        <v>3</v>
      </c>
      <c r="B13" s="173">
        <v>3318181818</v>
      </c>
      <c r="C13" s="173">
        <v>3318181818</v>
      </c>
      <c r="D13" s="174">
        <v>3318181818</v>
      </c>
      <c r="E13" s="175">
        <v>3318181818</v>
      </c>
      <c r="F13" s="173">
        <v>3318181818</v>
      </c>
    </row>
    <row r="14" spans="1:6" ht="42" x14ac:dyDescent="0.3">
      <c r="A14" s="159" t="s">
        <v>2</v>
      </c>
      <c r="B14" s="168" t="s">
        <v>116</v>
      </c>
      <c r="C14" s="177" t="s">
        <v>116</v>
      </c>
      <c r="D14" s="178" t="s">
        <v>117</v>
      </c>
      <c r="E14" s="179" t="s">
        <v>117</v>
      </c>
      <c r="F14" s="168" t="s">
        <v>116</v>
      </c>
    </row>
    <row r="15" spans="1:6" ht="12.5" thickBot="1" x14ac:dyDescent="0.35">
      <c r="A15" s="180" t="s">
        <v>1</v>
      </c>
      <c r="B15" s="181" t="s">
        <v>6</v>
      </c>
      <c r="C15" s="181" t="s">
        <v>6</v>
      </c>
      <c r="D15" s="182" t="s">
        <v>6</v>
      </c>
      <c r="E15" s="183" t="s">
        <v>6</v>
      </c>
      <c r="F15" s="181" t="s">
        <v>6</v>
      </c>
    </row>
    <row r="17" spans="2:6" x14ac:dyDescent="0.3">
      <c r="B17" s="184"/>
      <c r="E17" s="186"/>
      <c r="F17" s="184"/>
    </row>
  </sheetData>
  <mergeCells count="7">
    <mergeCell ref="F2:F7"/>
    <mergeCell ref="D6:D7"/>
    <mergeCell ref="A2:A7"/>
    <mergeCell ref="B2:B7"/>
    <mergeCell ref="C2:C7"/>
    <mergeCell ref="D2:D5"/>
    <mergeCell ref="E2:E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8BFFD-64B6-407F-983A-53525874C785}">
  <dimension ref="A1:F12"/>
  <sheetViews>
    <sheetView topLeftCell="A6" zoomScale="93" zoomScaleNormal="85" workbookViewId="0"/>
  </sheetViews>
  <sheetFormatPr baseColWidth="10" defaultColWidth="11.453125" defaultRowHeight="15.5" x14ac:dyDescent="0.35"/>
  <cols>
    <col min="1" max="1" width="50.81640625" style="190" customWidth="1"/>
    <col min="2" max="2" width="25.26953125" style="190" customWidth="1"/>
    <col min="3" max="3" width="24" style="190" customWidth="1"/>
    <col min="4" max="4" width="28.81640625" style="193" customWidth="1"/>
    <col min="5" max="6" width="25.26953125" style="190" customWidth="1"/>
    <col min="7" max="16384" width="11.453125" style="190"/>
  </cols>
  <sheetData>
    <row r="1" spans="1:6" ht="26" x14ac:dyDescent="0.35">
      <c r="A1" s="152" t="s">
        <v>7</v>
      </c>
      <c r="B1" s="153" t="s">
        <v>99</v>
      </c>
      <c r="C1" s="153" t="s">
        <v>100</v>
      </c>
      <c r="D1" s="154" t="s">
        <v>101</v>
      </c>
      <c r="E1" s="189" t="s">
        <v>102</v>
      </c>
      <c r="F1" s="153" t="s">
        <v>103</v>
      </c>
    </row>
    <row r="2" spans="1:6" ht="42" customHeight="1" x14ac:dyDescent="0.35">
      <c r="A2" s="310" t="s">
        <v>118</v>
      </c>
      <c r="B2" s="312" t="s">
        <v>105</v>
      </c>
      <c r="C2" s="312" t="s">
        <v>106</v>
      </c>
      <c r="D2" s="312" t="s">
        <v>107</v>
      </c>
      <c r="E2" s="312" t="s">
        <v>108</v>
      </c>
      <c r="F2" s="312" t="s">
        <v>109</v>
      </c>
    </row>
    <row r="3" spans="1:6" ht="42" customHeight="1" x14ac:dyDescent="0.35">
      <c r="A3" s="311"/>
      <c r="B3" s="312"/>
      <c r="C3" s="312"/>
      <c r="D3" s="312"/>
      <c r="E3" s="312"/>
      <c r="F3" s="312"/>
    </row>
    <row r="4" spans="1:6" ht="20.25" customHeight="1" x14ac:dyDescent="0.35">
      <c r="A4" s="311"/>
      <c r="B4" s="312"/>
      <c r="C4" s="312"/>
      <c r="D4" s="312"/>
      <c r="E4" s="312"/>
      <c r="F4" s="312"/>
    </row>
    <row r="5" spans="1:6" ht="0.75" customHeight="1" x14ac:dyDescent="0.35">
      <c r="A5" s="311"/>
      <c r="B5" s="312"/>
      <c r="C5" s="312"/>
      <c r="D5" s="312"/>
      <c r="E5" s="312"/>
      <c r="F5" s="312"/>
    </row>
    <row r="6" spans="1:6" ht="42" customHeight="1" x14ac:dyDescent="0.35">
      <c r="A6" s="311"/>
      <c r="B6" s="312"/>
      <c r="C6" s="312"/>
      <c r="D6" s="312" t="s">
        <v>110</v>
      </c>
      <c r="E6" s="312"/>
      <c r="F6" s="312"/>
    </row>
    <row r="7" spans="1:6" ht="60" customHeight="1" x14ac:dyDescent="0.35">
      <c r="A7" s="311"/>
      <c r="B7" s="312"/>
      <c r="C7" s="312"/>
      <c r="D7" s="312"/>
      <c r="E7" s="312"/>
      <c r="F7" s="312"/>
    </row>
    <row r="8" spans="1:6" ht="22" customHeight="1" x14ac:dyDescent="0.35">
      <c r="A8" s="159" t="s">
        <v>4</v>
      </c>
      <c r="B8" s="160" t="s">
        <v>6</v>
      </c>
      <c r="C8" s="160" t="s">
        <v>6</v>
      </c>
      <c r="D8" s="157" t="s">
        <v>6</v>
      </c>
      <c r="E8" s="160" t="s">
        <v>6</v>
      </c>
      <c r="F8" s="160" t="s">
        <v>6</v>
      </c>
    </row>
    <row r="9" spans="1:6" ht="37.5" customHeight="1" x14ac:dyDescent="0.35">
      <c r="A9" s="159" t="s">
        <v>119</v>
      </c>
      <c r="B9" s="191">
        <v>0.54</v>
      </c>
      <c r="C9" s="191">
        <v>0.53</v>
      </c>
      <c r="D9" s="191">
        <v>0.22</v>
      </c>
      <c r="E9" s="191">
        <v>0.15</v>
      </c>
      <c r="F9" s="191">
        <v>0.91</v>
      </c>
    </row>
    <row r="10" spans="1:6" ht="21" x14ac:dyDescent="0.35">
      <c r="A10" s="159" t="s">
        <v>120</v>
      </c>
      <c r="B10" s="191">
        <v>0.32</v>
      </c>
      <c r="C10" s="191">
        <v>0.35</v>
      </c>
      <c r="D10" s="191">
        <v>0.19</v>
      </c>
      <c r="E10" s="191">
        <v>0.15</v>
      </c>
      <c r="F10" s="191">
        <v>0.73</v>
      </c>
    </row>
    <row r="11" spans="1:6" ht="52.5" x14ac:dyDescent="0.35">
      <c r="A11" s="159" t="s">
        <v>2</v>
      </c>
      <c r="B11" s="177" t="s">
        <v>15</v>
      </c>
      <c r="C11" s="177" t="s">
        <v>15</v>
      </c>
      <c r="D11" s="178" t="s">
        <v>15</v>
      </c>
      <c r="E11" s="177" t="s">
        <v>15</v>
      </c>
      <c r="F11" s="177" t="s">
        <v>15</v>
      </c>
    </row>
    <row r="12" spans="1:6" ht="16" thickBot="1" x14ac:dyDescent="0.4">
      <c r="A12" s="180" t="s">
        <v>1</v>
      </c>
      <c r="B12" s="181" t="s">
        <v>6</v>
      </c>
      <c r="C12" s="181" t="s">
        <v>6</v>
      </c>
      <c r="D12" s="182" t="s">
        <v>6</v>
      </c>
      <c r="E12" s="192" t="s">
        <v>6</v>
      </c>
      <c r="F12" s="181" t="s">
        <v>6</v>
      </c>
    </row>
  </sheetData>
  <mergeCells count="7">
    <mergeCell ref="F2:F7"/>
    <mergeCell ref="D6:D7"/>
    <mergeCell ref="A2:A7"/>
    <mergeCell ref="B2:B7"/>
    <mergeCell ref="C2:C7"/>
    <mergeCell ref="D2:D5"/>
    <mergeCell ref="E2:E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A1496-116E-425F-83BC-F54D46DA926D}">
  <sheetPr>
    <tabColor theme="5" tint="0.39997558519241921"/>
  </sheetPr>
  <dimension ref="A1:G21"/>
  <sheetViews>
    <sheetView showGridLines="0" zoomScale="77" zoomScaleNormal="77" workbookViewId="0">
      <pane xSplit="1" ySplit="1" topLeftCell="B14" activePane="bottomRight" state="frozen"/>
      <selection activeCell="B4" sqref="B4:C4"/>
      <selection pane="topRight" activeCell="B4" sqref="B4:C4"/>
      <selection pane="bottomLeft" activeCell="B4" sqref="B4:C4"/>
      <selection pane="bottomRight" activeCell="A11" sqref="A11"/>
    </sheetView>
  </sheetViews>
  <sheetFormatPr baseColWidth="10" defaultColWidth="10.81640625" defaultRowHeight="14.5" x14ac:dyDescent="0.35"/>
  <cols>
    <col min="1" max="1" width="36.54296875" style="63" customWidth="1"/>
    <col min="2" max="2" width="35.7265625" style="63" customWidth="1"/>
    <col min="3" max="3" width="21.453125" style="63" customWidth="1"/>
    <col min="4" max="4" width="30.453125" style="63" customWidth="1"/>
    <col min="5" max="5" width="26.7265625" style="97" customWidth="1"/>
    <col min="6" max="6" width="24.453125" style="63" customWidth="1"/>
    <col min="8" max="16384" width="10.81640625" style="63"/>
  </cols>
  <sheetData>
    <row r="1" spans="1:6" ht="60.75" customHeight="1" thickBot="1" x14ac:dyDescent="0.4">
      <c r="A1" s="62" t="s">
        <v>5</v>
      </c>
      <c r="B1" s="62" t="s">
        <v>61</v>
      </c>
      <c r="C1" s="62" t="s">
        <v>124</v>
      </c>
      <c r="D1" s="62" t="s">
        <v>78</v>
      </c>
      <c r="E1" s="89" t="s">
        <v>46</v>
      </c>
      <c r="F1" s="62" t="s">
        <v>72</v>
      </c>
    </row>
    <row r="2" spans="1:6" s="64" customFormat="1" ht="28" customHeight="1" thickTop="1" x14ac:dyDescent="0.35">
      <c r="A2" s="287" t="s">
        <v>52</v>
      </c>
      <c r="B2" s="284" t="s">
        <v>59</v>
      </c>
      <c r="C2" s="284" t="s">
        <v>125</v>
      </c>
      <c r="D2" s="284" t="s">
        <v>126</v>
      </c>
      <c r="E2" s="284" t="s">
        <v>66</v>
      </c>
      <c r="F2" s="284" t="s">
        <v>65</v>
      </c>
    </row>
    <row r="3" spans="1:6" s="64" customFormat="1" ht="27.65" customHeight="1" x14ac:dyDescent="0.35">
      <c r="A3" s="288"/>
      <c r="B3" s="285"/>
      <c r="C3" s="285"/>
      <c r="D3" s="285"/>
      <c r="E3" s="285"/>
      <c r="F3" s="285"/>
    </row>
    <row r="4" spans="1:6" s="64" customFormat="1" ht="15" customHeight="1" x14ac:dyDescent="0.35">
      <c r="A4" s="288"/>
      <c r="B4" s="285"/>
      <c r="C4" s="285" t="s">
        <v>43</v>
      </c>
      <c r="D4" s="285"/>
      <c r="E4" s="285"/>
      <c r="F4" s="285"/>
    </row>
    <row r="5" spans="1:6" s="64" customFormat="1" ht="27.65" customHeight="1" x14ac:dyDescent="0.35">
      <c r="A5" s="288"/>
      <c r="B5" s="285"/>
      <c r="C5" s="285"/>
      <c r="D5" s="285"/>
      <c r="E5" s="285"/>
      <c r="F5" s="285"/>
    </row>
    <row r="6" spans="1:6" s="64" customFormat="1" ht="28" customHeight="1" x14ac:dyDescent="0.35">
      <c r="A6" s="288"/>
      <c r="B6" s="285" t="s">
        <v>47</v>
      </c>
      <c r="C6" s="285" t="s">
        <v>48</v>
      </c>
      <c r="D6" s="285" t="s">
        <v>44</v>
      </c>
      <c r="E6" s="285" t="s">
        <v>51</v>
      </c>
      <c r="F6" s="285" t="s">
        <v>49</v>
      </c>
    </row>
    <row r="7" spans="1:6" s="64" customFormat="1" ht="68.5" customHeight="1" thickBot="1" x14ac:dyDescent="0.4">
      <c r="A7" s="289"/>
      <c r="B7" s="286"/>
      <c r="C7" s="286"/>
      <c r="D7" s="286"/>
      <c r="E7" s="286"/>
      <c r="F7" s="286"/>
    </row>
    <row r="8" spans="1:6" ht="23.25" customHeight="1" thickBot="1" x14ac:dyDescent="0.4">
      <c r="A8" s="65" t="s">
        <v>4</v>
      </c>
      <c r="B8" s="76" t="s">
        <v>6</v>
      </c>
      <c r="C8" s="76" t="s">
        <v>6</v>
      </c>
      <c r="D8" s="76" t="s">
        <v>6</v>
      </c>
      <c r="E8" s="90" t="s">
        <v>6</v>
      </c>
      <c r="F8" s="76" t="s">
        <v>6</v>
      </c>
    </row>
    <row r="9" spans="1:6" ht="36" x14ac:dyDescent="0.35">
      <c r="A9" s="66" t="s">
        <v>127</v>
      </c>
      <c r="B9" s="71">
        <v>50.66</v>
      </c>
      <c r="C9" s="81">
        <v>12.06</v>
      </c>
      <c r="D9" s="81">
        <v>3.24</v>
      </c>
      <c r="E9" s="91">
        <v>35.71</v>
      </c>
      <c r="F9" s="81">
        <v>4.8</v>
      </c>
    </row>
    <row r="10" spans="1:6" ht="36" x14ac:dyDescent="0.35">
      <c r="A10" s="67" t="s">
        <v>87</v>
      </c>
      <c r="B10" s="72">
        <v>0.01</v>
      </c>
      <c r="C10" s="82">
        <v>0.13</v>
      </c>
      <c r="D10" s="82">
        <v>0.4</v>
      </c>
      <c r="E10" s="92">
        <v>7.0000000000000007E-2</v>
      </c>
      <c r="F10" s="82">
        <v>0.19</v>
      </c>
    </row>
    <row r="11" spans="1:6" ht="54.75" customHeight="1" x14ac:dyDescent="0.35">
      <c r="A11" s="67" t="s">
        <v>128</v>
      </c>
      <c r="B11" s="85" t="s">
        <v>19</v>
      </c>
      <c r="C11" s="85" t="s">
        <v>19</v>
      </c>
      <c r="D11" s="85">
        <v>27.02</v>
      </c>
      <c r="E11" s="85" t="s">
        <v>19</v>
      </c>
      <c r="F11" s="71">
        <v>29.5</v>
      </c>
    </row>
    <row r="12" spans="1:6" ht="58.5" customHeight="1" x14ac:dyDescent="0.35">
      <c r="A12" s="98" t="s">
        <v>129</v>
      </c>
      <c r="B12" s="73">
        <v>503435340</v>
      </c>
      <c r="C12" s="83">
        <v>160947808</v>
      </c>
      <c r="D12" s="73">
        <v>518382791</v>
      </c>
      <c r="E12" s="93">
        <v>1463620000</v>
      </c>
      <c r="F12" s="73">
        <v>1700467000</v>
      </c>
    </row>
    <row r="13" spans="1:6" s="69" customFormat="1" ht="18.75" customHeight="1" x14ac:dyDescent="0.3">
      <c r="A13" s="68" t="s">
        <v>3</v>
      </c>
      <c r="B13" s="74">
        <v>151602600</v>
      </c>
      <c r="C13" s="74">
        <v>151602600</v>
      </c>
      <c r="D13" s="74">
        <v>151602600</v>
      </c>
      <c r="E13" s="74">
        <v>151602600</v>
      </c>
      <c r="F13" s="74">
        <v>151602600</v>
      </c>
    </row>
    <row r="14" spans="1:6" ht="286" customHeight="1" thickBot="1" x14ac:dyDescent="0.4">
      <c r="A14" s="67" t="s">
        <v>2</v>
      </c>
      <c r="B14" s="79" t="s">
        <v>42</v>
      </c>
      <c r="C14" s="75" t="s">
        <v>42</v>
      </c>
      <c r="D14" s="75" t="s">
        <v>42</v>
      </c>
      <c r="E14" s="94" t="s">
        <v>50</v>
      </c>
      <c r="F14" s="75" t="s">
        <v>42</v>
      </c>
    </row>
    <row r="15" spans="1:6" ht="15" thickBot="1" x14ac:dyDescent="0.4">
      <c r="A15" s="70" t="s">
        <v>1</v>
      </c>
      <c r="B15" s="79" t="s">
        <v>6</v>
      </c>
      <c r="C15" s="79" t="s">
        <v>6</v>
      </c>
      <c r="D15" s="79" t="s">
        <v>6</v>
      </c>
      <c r="E15" s="95" t="s">
        <v>6</v>
      </c>
      <c r="F15" s="79" t="s">
        <v>6</v>
      </c>
    </row>
    <row r="16" spans="1:6" x14ac:dyDescent="0.35">
      <c r="E16" s="96"/>
    </row>
    <row r="17" spans="5:5" x14ac:dyDescent="0.35">
      <c r="E17" s="96"/>
    </row>
    <row r="18" spans="5:5" x14ac:dyDescent="0.35">
      <c r="E18" s="96"/>
    </row>
    <row r="19" spans="5:5" x14ac:dyDescent="0.35">
      <c r="E19" s="96"/>
    </row>
    <row r="20" spans="5:5" x14ac:dyDescent="0.35">
      <c r="E20" s="96"/>
    </row>
    <row r="21" spans="5:5" x14ac:dyDescent="0.35">
      <c r="E21" s="96"/>
    </row>
  </sheetData>
  <mergeCells count="6">
    <mergeCell ref="F2:F7"/>
    <mergeCell ref="A2:A7"/>
    <mergeCell ref="B2:B7"/>
    <mergeCell ref="C2:C7"/>
    <mergeCell ref="D2:D7"/>
    <mergeCell ref="E2:E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8A2BC-A3D6-4E0F-A3A2-60D5E038E38D}">
  <sheetPr>
    <tabColor theme="5" tint="0.39997558519241921"/>
  </sheetPr>
  <dimension ref="A1:F12"/>
  <sheetViews>
    <sheetView showGridLines="0" zoomScale="80" zoomScaleNormal="80" workbookViewId="0">
      <pane ySplit="1" topLeftCell="A11" activePane="bottomLeft" state="frozen"/>
      <selection activeCell="C1" sqref="C1:C7"/>
      <selection pane="bottomLeft" sqref="A1:F12"/>
    </sheetView>
  </sheetViews>
  <sheetFormatPr baseColWidth="10" defaultColWidth="10.81640625" defaultRowHeight="12" x14ac:dyDescent="0.3"/>
  <cols>
    <col min="1" max="1" width="29.81640625" style="63" customWidth="1"/>
    <col min="2" max="2" width="31.81640625" style="63" customWidth="1"/>
    <col min="3" max="3" width="18.453125" style="63" customWidth="1"/>
    <col min="4" max="4" width="27.54296875" style="63" customWidth="1"/>
    <col min="5" max="6" width="23.54296875" style="63" customWidth="1"/>
    <col min="7" max="16384" width="10.81640625" style="63"/>
  </cols>
  <sheetData>
    <row r="1" spans="1:6" ht="44.5" customHeight="1" thickBot="1" x14ac:dyDescent="0.35">
      <c r="A1" s="62" t="s">
        <v>7</v>
      </c>
      <c r="B1" s="62" t="s">
        <v>60</v>
      </c>
      <c r="C1" s="62" t="s">
        <v>124</v>
      </c>
      <c r="D1" s="62" t="s">
        <v>78</v>
      </c>
      <c r="E1" s="89" t="s">
        <v>46</v>
      </c>
      <c r="F1" s="62" t="s">
        <v>72</v>
      </c>
    </row>
    <row r="2" spans="1:6" s="64" customFormat="1" ht="26.15" customHeight="1" thickTop="1" x14ac:dyDescent="0.35">
      <c r="A2" s="287" t="s">
        <v>52</v>
      </c>
      <c r="B2" s="284" t="s">
        <v>59</v>
      </c>
      <c r="C2" s="284" t="s">
        <v>125</v>
      </c>
      <c r="D2" s="284" t="s">
        <v>126</v>
      </c>
      <c r="E2" s="284" t="s">
        <v>66</v>
      </c>
      <c r="F2" s="284" t="s">
        <v>65</v>
      </c>
    </row>
    <row r="3" spans="1:6" s="64" customFormat="1" ht="29.15" customHeight="1" x14ac:dyDescent="0.35">
      <c r="A3" s="288"/>
      <c r="B3" s="285"/>
      <c r="C3" s="285"/>
      <c r="D3" s="285"/>
      <c r="E3" s="285"/>
      <c r="F3" s="285"/>
    </row>
    <row r="4" spans="1:6" s="64" customFormat="1" ht="20.5" customHeight="1" x14ac:dyDescent="0.35">
      <c r="A4" s="288"/>
      <c r="B4" s="285"/>
      <c r="C4" s="285" t="s">
        <v>43</v>
      </c>
      <c r="D4" s="285"/>
      <c r="E4" s="285"/>
      <c r="F4" s="285"/>
    </row>
    <row r="5" spans="1:6" s="64" customFormat="1" ht="28" customHeight="1" x14ac:dyDescent="0.35">
      <c r="A5" s="288"/>
      <c r="B5" s="285"/>
      <c r="C5" s="285"/>
      <c r="D5" s="285"/>
      <c r="E5" s="285"/>
      <c r="F5" s="285"/>
    </row>
    <row r="6" spans="1:6" s="64" customFormat="1" ht="28.5" customHeight="1" x14ac:dyDescent="0.35">
      <c r="A6" s="288"/>
      <c r="B6" s="285" t="s">
        <v>47</v>
      </c>
      <c r="C6" s="285" t="s">
        <v>48</v>
      </c>
      <c r="D6" s="285" t="s">
        <v>44</v>
      </c>
      <c r="E6" s="285" t="s">
        <v>51</v>
      </c>
      <c r="F6" s="285" t="s">
        <v>49</v>
      </c>
    </row>
    <row r="7" spans="1:6" s="64" customFormat="1" ht="69.650000000000006" customHeight="1" thickBot="1" x14ac:dyDescent="0.4">
      <c r="A7" s="289"/>
      <c r="B7" s="286"/>
      <c r="C7" s="286"/>
      <c r="D7" s="286"/>
      <c r="E7" s="286"/>
      <c r="F7" s="286"/>
    </row>
    <row r="8" spans="1:6" ht="18.649999999999999" customHeight="1" x14ac:dyDescent="0.3">
      <c r="A8" s="66" t="s">
        <v>4</v>
      </c>
      <c r="B8" s="76" t="s">
        <v>6</v>
      </c>
      <c r="C8" s="76" t="s">
        <v>6</v>
      </c>
      <c r="D8" s="76" t="s">
        <v>6</v>
      </c>
      <c r="E8" s="76" t="s">
        <v>6</v>
      </c>
      <c r="F8" s="76" t="s">
        <v>6</v>
      </c>
    </row>
    <row r="9" spans="1:6" ht="42.65" customHeight="1" x14ac:dyDescent="0.3">
      <c r="A9" s="67" t="s">
        <v>58</v>
      </c>
      <c r="B9" s="77">
        <v>0.41</v>
      </c>
      <c r="C9" s="77">
        <v>0.64</v>
      </c>
      <c r="D9" s="84">
        <v>0.54</v>
      </c>
      <c r="E9" s="84">
        <v>0.35</v>
      </c>
      <c r="F9" s="84">
        <v>0.91</v>
      </c>
    </row>
    <row r="10" spans="1:6" ht="46" customHeight="1" x14ac:dyDescent="0.3">
      <c r="A10" s="67" t="s">
        <v>57</v>
      </c>
      <c r="B10" s="77">
        <v>0.4</v>
      </c>
      <c r="C10" s="77">
        <v>0.55000000000000004</v>
      </c>
      <c r="D10" s="84">
        <v>0.32</v>
      </c>
      <c r="E10" s="84">
        <v>0.32</v>
      </c>
      <c r="F10" s="84">
        <v>0.73</v>
      </c>
    </row>
    <row r="11" spans="1:6" ht="272.14999999999998" customHeight="1" x14ac:dyDescent="0.3">
      <c r="A11" s="67" t="s">
        <v>2</v>
      </c>
      <c r="B11" s="78" t="s">
        <v>15</v>
      </c>
      <c r="C11" s="78" t="s">
        <v>15</v>
      </c>
      <c r="D11" s="78" t="s">
        <v>15</v>
      </c>
      <c r="E11" s="78" t="s">
        <v>15</v>
      </c>
      <c r="F11" s="78" t="s">
        <v>15</v>
      </c>
    </row>
    <row r="12" spans="1:6" ht="30" customHeight="1" thickBot="1" x14ac:dyDescent="0.35">
      <c r="A12" s="70" t="s">
        <v>1</v>
      </c>
      <c r="B12" s="80" t="s">
        <v>6</v>
      </c>
      <c r="C12" s="80" t="s">
        <v>6</v>
      </c>
      <c r="D12" s="80" t="s">
        <v>6</v>
      </c>
      <c r="E12" s="80" t="s">
        <v>6</v>
      </c>
      <c r="F12" s="80" t="s">
        <v>6</v>
      </c>
    </row>
  </sheetData>
  <mergeCells count="6">
    <mergeCell ref="F2:F7"/>
    <mergeCell ref="A2:A7"/>
    <mergeCell ref="B2:B7"/>
    <mergeCell ref="C2:C7"/>
    <mergeCell ref="D2:D7"/>
    <mergeCell ref="E2:E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BDF75-A9D8-40F0-B202-F2F1E1AEEDD3}">
  <sheetPr>
    <tabColor theme="5" tint="0.39997558519241921"/>
  </sheetPr>
  <dimension ref="A1:D15"/>
  <sheetViews>
    <sheetView showGridLines="0" zoomScale="61" zoomScaleNormal="77" workbookViewId="0">
      <pane xSplit="1" ySplit="1" topLeftCell="B2" activePane="bottomRight" state="frozen"/>
      <selection activeCell="B4" sqref="B4:C4"/>
      <selection pane="topRight" activeCell="B4" sqref="B4:C4"/>
      <selection pane="bottomLeft" activeCell="B4" sqref="B4:C4"/>
      <selection pane="bottomRight" activeCell="F6" sqref="F6"/>
    </sheetView>
  </sheetViews>
  <sheetFormatPr baseColWidth="10" defaultColWidth="10.81640625" defaultRowHeight="12" x14ac:dyDescent="0.3"/>
  <cols>
    <col min="1" max="1" width="36.54296875" style="63" customWidth="1"/>
    <col min="2" max="2" width="24.453125" style="63" customWidth="1"/>
    <col min="3" max="3" width="26.7265625" style="63" customWidth="1"/>
    <col min="4" max="4" width="20.81640625" style="63" customWidth="1"/>
    <col min="5" max="16384" width="10.81640625" style="63"/>
  </cols>
  <sheetData>
    <row r="1" spans="1:4" ht="60.75" customHeight="1" thickBot="1" x14ac:dyDescent="0.35">
      <c r="A1" s="62" t="s">
        <v>5</v>
      </c>
      <c r="B1" s="62" t="s">
        <v>78</v>
      </c>
      <c r="C1" s="62" t="s">
        <v>46</v>
      </c>
      <c r="D1" s="62" t="s">
        <v>73</v>
      </c>
    </row>
    <row r="2" spans="1:4" s="64" customFormat="1" ht="28" customHeight="1" x14ac:dyDescent="0.35">
      <c r="A2" s="290" t="s">
        <v>130</v>
      </c>
      <c r="B2" s="293" t="s">
        <v>81</v>
      </c>
      <c r="C2" s="295" t="s">
        <v>131</v>
      </c>
      <c r="D2" s="297" t="s">
        <v>132</v>
      </c>
    </row>
    <row r="3" spans="1:4" s="64" customFormat="1" ht="53.15" customHeight="1" x14ac:dyDescent="0.35">
      <c r="A3" s="291"/>
      <c r="B3" s="294"/>
      <c r="C3" s="296"/>
      <c r="D3" s="298"/>
    </row>
    <row r="4" spans="1:4" s="64" customFormat="1" ht="15" customHeight="1" x14ac:dyDescent="0.35">
      <c r="A4" s="291"/>
      <c r="B4" s="294"/>
      <c r="C4" s="296"/>
      <c r="D4" s="298"/>
    </row>
    <row r="5" spans="1:4" s="64" customFormat="1" ht="72.650000000000006" customHeight="1" x14ac:dyDescent="0.35">
      <c r="A5" s="291"/>
      <c r="B5" s="294"/>
      <c r="C5" s="296"/>
      <c r="D5" s="298"/>
    </row>
    <row r="6" spans="1:4" s="64" customFormat="1" ht="28" customHeight="1" x14ac:dyDescent="0.35">
      <c r="A6" s="291"/>
      <c r="B6" s="294"/>
      <c r="C6" s="296"/>
      <c r="D6" s="298"/>
    </row>
    <row r="7" spans="1:4" s="64" customFormat="1" ht="66" customHeight="1" thickBot="1" x14ac:dyDescent="0.4">
      <c r="A7" s="313"/>
      <c r="B7" s="294"/>
      <c r="C7" s="296"/>
      <c r="D7" s="298"/>
    </row>
    <row r="8" spans="1:4" ht="23.25" customHeight="1" thickBot="1" x14ac:dyDescent="0.35">
      <c r="A8" s="65" t="s">
        <v>4</v>
      </c>
      <c r="B8" s="100" t="s">
        <v>6</v>
      </c>
      <c r="C8" s="101" t="s">
        <v>6</v>
      </c>
      <c r="D8" s="102" t="s">
        <v>6</v>
      </c>
    </row>
    <row r="9" spans="1:4" ht="37" customHeight="1" thickBot="1" x14ac:dyDescent="0.35">
      <c r="A9" s="65" t="s">
        <v>133</v>
      </c>
      <c r="B9" s="104">
        <v>3.24</v>
      </c>
      <c r="C9" s="105">
        <v>35.71</v>
      </c>
      <c r="D9" s="106">
        <v>4.8</v>
      </c>
    </row>
    <row r="10" spans="1:4" ht="36.5" thickBot="1" x14ac:dyDescent="0.35">
      <c r="A10" s="65" t="s">
        <v>134</v>
      </c>
      <c r="B10" s="107">
        <v>0.4</v>
      </c>
      <c r="C10" s="108">
        <v>7.0000000000000007E-2</v>
      </c>
      <c r="D10" s="109">
        <v>0.19</v>
      </c>
    </row>
    <row r="11" spans="1:4" ht="54.75" customHeight="1" thickBot="1" x14ac:dyDescent="0.35">
      <c r="A11" s="65" t="s">
        <v>135</v>
      </c>
      <c r="B11" s="110">
        <v>27.02</v>
      </c>
      <c r="C11" s="111" t="s">
        <v>19</v>
      </c>
      <c r="D11" s="232">
        <v>29.5</v>
      </c>
    </row>
    <row r="12" spans="1:4" ht="72.5" thickBot="1" x14ac:dyDescent="0.35">
      <c r="A12" s="114" t="s">
        <v>136</v>
      </c>
      <c r="B12" s="115">
        <v>518382791</v>
      </c>
      <c r="C12" s="116">
        <v>1463620000</v>
      </c>
      <c r="D12" s="233">
        <v>1700467000</v>
      </c>
    </row>
    <row r="13" spans="1:4" s="69" customFormat="1" ht="18.75" customHeight="1" thickBot="1" x14ac:dyDescent="0.35">
      <c r="A13" s="234" t="s">
        <v>3</v>
      </c>
      <c r="B13" s="119">
        <v>74551192</v>
      </c>
      <c r="C13" s="120">
        <v>74551192</v>
      </c>
      <c r="D13" s="121">
        <v>74551192</v>
      </c>
    </row>
    <row r="14" spans="1:4" ht="286" customHeight="1" x14ac:dyDescent="0.3">
      <c r="A14" s="235" t="s">
        <v>2</v>
      </c>
      <c r="B14" s="124" t="s">
        <v>42</v>
      </c>
      <c r="C14" s="124" t="s">
        <v>42</v>
      </c>
      <c r="D14" s="125" t="s">
        <v>42</v>
      </c>
    </row>
    <row r="15" spans="1:4" ht="12.5" thickBot="1" x14ac:dyDescent="0.35">
      <c r="A15" s="236" t="s">
        <v>1</v>
      </c>
      <c r="B15" s="128" t="s">
        <v>0</v>
      </c>
      <c r="C15" s="128" t="s">
        <v>0</v>
      </c>
      <c r="D15" s="129" t="s">
        <v>0</v>
      </c>
    </row>
  </sheetData>
  <mergeCells count="4">
    <mergeCell ref="A2:A7"/>
    <mergeCell ref="B2:B7"/>
    <mergeCell ref="C2:C7"/>
    <mergeCell ref="D2:D7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A1448-0E4C-4D71-8B40-B328F1116C4D}">
  <sheetPr>
    <tabColor theme="5" tint="0.39997558519241921"/>
  </sheetPr>
  <dimension ref="A1:D12"/>
  <sheetViews>
    <sheetView showGridLines="0" zoomScale="80" zoomScaleNormal="80" workbookViewId="0">
      <pane ySplit="1" topLeftCell="A2" activePane="bottomLeft" state="frozen"/>
      <selection activeCell="F6" sqref="F6"/>
      <selection pane="bottomLeft" activeCell="F6" sqref="F6"/>
    </sheetView>
  </sheetViews>
  <sheetFormatPr baseColWidth="10" defaultColWidth="10.81640625" defaultRowHeight="12" x14ac:dyDescent="0.3"/>
  <cols>
    <col min="1" max="1" width="29.81640625" style="63" customWidth="1"/>
    <col min="2" max="2" width="31.81640625" style="63" customWidth="1"/>
    <col min="3" max="3" width="21.81640625" style="63" customWidth="1"/>
    <col min="4" max="4" width="18.453125" style="63" customWidth="1"/>
    <col min="5" max="16384" width="10.81640625" style="63"/>
  </cols>
  <sheetData>
    <row r="1" spans="1:4" ht="44.5" customHeight="1" thickBot="1" x14ac:dyDescent="0.35">
      <c r="A1" s="62" t="s">
        <v>7</v>
      </c>
      <c r="B1" s="62" t="s">
        <v>78</v>
      </c>
      <c r="C1" s="62" t="s">
        <v>46</v>
      </c>
      <c r="D1" s="62" t="s">
        <v>73</v>
      </c>
    </row>
    <row r="2" spans="1:4" s="64" customFormat="1" ht="26.15" customHeight="1" x14ac:dyDescent="0.35">
      <c r="A2" s="299" t="s">
        <v>130</v>
      </c>
      <c r="B2" s="293" t="s">
        <v>81</v>
      </c>
      <c r="C2" s="295" t="s">
        <v>131</v>
      </c>
      <c r="D2" s="297" t="s">
        <v>132</v>
      </c>
    </row>
    <row r="3" spans="1:4" s="64" customFormat="1" ht="62.15" customHeight="1" x14ac:dyDescent="0.35">
      <c r="A3" s="300"/>
      <c r="B3" s="294"/>
      <c r="C3" s="296"/>
      <c r="D3" s="298"/>
    </row>
    <row r="4" spans="1:4" s="64" customFormat="1" ht="20.5" customHeight="1" x14ac:dyDescent="0.35">
      <c r="A4" s="300"/>
      <c r="B4" s="294"/>
      <c r="C4" s="296"/>
      <c r="D4" s="298"/>
    </row>
    <row r="5" spans="1:4" s="64" customFormat="1" ht="35.15" customHeight="1" x14ac:dyDescent="0.35">
      <c r="A5" s="300"/>
      <c r="B5" s="294"/>
      <c r="C5" s="296"/>
      <c r="D5" s="298"/>
    </row>
    <row r="6" spans="1:4" s="64" customFormat="1" ht="76" customHeight="1" x14ac:dyDescent="0.35">
      <c r="A6" s="300"/>
      <c r="B6" s="294"/>
      <c r="C6" s="296"/>
      <c r="D6" s="298"/>
    </row>
    <row r="7" spans="1:4" s="64" customFormat="1" ht="39.65" customHeight="1" thickBot="1" x14ac:dyDescent="0.4">
      <c r="A7" s="301"/>
      <c r="B7" s="294"/>
      <c r="C7" s="296"/>
      <c r="D7" s="298"/>
    </row>
    <row r="8" spans="1:4" ht="18.649999999999999" customHeight="1" thickBot="1" x14ac:dyDescent="0.35">
      <c r="A8" s="65" t="s">
        <v>4</v>
      </c>
      <c r="B8" s="100" t="s">
        <v>6</v>
      </c>
      <c r="C8" s="101" t="s">
        <v>6</v>
      </c>
      <c r="D8" s="102" t="s">
        <v>6</v>
      </c>
    </row>
    <row r="9" spans="1:4" ht="42.65" customHeight="1" thickBot="1" x14ac:dyDescent="0.35">
      <c r="A9" s="65" t="s">
        <v>137</v>
      </c>
      <c r="B9" s="133">
        <v>0.54</v>
      </c>
      <c r="C9" s="134">
        <v>0.35</v>
      </c>
      <c r="D9" s="237">
        <v>0.91</v>
      </c>
    </row>
    <row r="10" spans="1:4" ht="46" customHeight="1" thickBot="1" x14ac:dyDescent="0.35">
      <c r="A10" s="65" t="s">
        <v>57</v>
      </c>
      <c r="B10" s="133">
        <v>0.32</v>
      </c>
      <c r="C10" s="134">
        <v>0.32</v>
      </c>
      <c r="D10" s="237">
        <v>0.73</v>
      </c>
    </row>
    <row r="11" spans="1:4" ht="272.14999999999998" customHeight="1" thickBot="1" x14ac:dyDescent="0.35">
      <c r="A11" s="65" t="s">
        <v>2</v>
      </c>
      <c r="B11" s="123" t="s">
        <v>15</v>
      </c>
      <c r="C11" s="124" t="s">
        <v>15</v>
      </c>
      <c r="D11" s="125" t="s">
        <v>15</v>
      </c>
    </row>
    <row r="12" spans="1:4" ht="30" customHeight="1" thickBot="1" x14ac:dyDescent="0.35">
      <c r="A12" s="126" t="s">
        <v>1</v>
      </c>
      <c r="B12" s="127" t="s">
        <v>0</v>
      </c>
      <c r="C12" s="128" t="s">
        <v>0</v>
      </c>
      <c r="D12" s="129" t="s">
        <v>0</v>
      </c>
    </row>
  </sheetData>
  <mergeCells count="4">
    <mergeCell ref="A2:A7"/>
    <mergeCell ref="B2:B7"/>
    <mergeCell ref="C2:C7"/>
    <mergeCell ref="D2:D7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4144A-99F5-4F1A-B95A-63DE36F940B4}">
  <sheetPr>
    <tabColor theme="5" tint="0.39997558519241921"/>
  </sheetPr>
  <dimension ref="A1:N15"/>
  <sheetViews>
    <sheetView showGridLines="0" zoomScale="77" zoomScaleNormal="77" workbookViewId="0">
      <pane xSplit="1" ySplit="1" topLeftCell="B2" activePane="bottomRight" state="frozen"/>
      <selection activeCell="B4" sqref="B4:C4"/>
      <selection pane="topRight" activeCell="B4" sqref="B4:C4"/>
      <selection pane="bottomLeft" activeCell="B4" sqref="B4:C4"/>
      <selection pane="bottomRight" activeCell="N7" sqref="N7"/>
    </sheetView>
  </sheetViews>
  <sheetFormatPr baseColWidth="10" defaultColWidth="10.81640625" defaultRowHeight="12" x14ac:dyDescent="0.3"/>
  <cols>
    <col min="1" max="1" width="46" style="63" customWidth="1"/>
    <col min="2" max="2" width="25.26953125" style="63" customWidth="1"/>
    <col min="3" max="3" width="21.7265625" style="63" customWidth="1"/>
    <col min="4" max="11" width="10.81640625" style="63"/>
    <col min="12" max="12" width="15.26953125" style="63" customWidth="1"/>
    <col min="13" max="13" width="10.81640625" style="63"/>
    <col min="14" max="14" width="14" style="63" bestFit="1" customWidth="1"/>
    <col min="15" max="16384" width="10.81640625" style="63"/>
  </cols>
  <sheetData>
    <row r="1" spans="1:14" ht="60.75" customHeight="1" thickBot="1" x14ac:dyDescent="0.35">
      <c r="A1" s="62" t="s">
        <v>5</v>
      </c>
      <c r="B1" s="62" t="s">
        <v>138</v>
      </c>
      <c r="C1" s="238" t="s">
        <v>139</v>
      </c>
    </row>
    <row r="2" spans="1:14" s="64" customFormat="1" ht="28" customHeight="1" thickTop="1" x14ac:dyDescent="0.35">
      <c r="A2" s="314" t="s">
        <v>140</v>
      </c>
      <c r="B2" s="317" t="s">
        <v>141</v>
      </c>
      <c r="C2" s="320" t="s">
        <v>142</v>
      </c>
    </row>
    <row r="3" spans="1:14" s="64" customFormat="1" ht="27.65" customHeight="1" x14ac:dyDescent="0.35">
      <c r="A3" s="315"/>
      <c r="B3" s="318"/>
      <c r="C3" s="321"/>
    </row>
    <row r="4" spans="1:14" s="64" customFormat="1" ht="22.5" customHeight="1" x14ac:dyDescent="0.35">
      <c r="A4" s="315"/>
      <c r="B4" s="318"/>
      <c r="C4" s="321"/>
    </row>
    <row r="5" spans="1:14" s="64" customFormat="1" ht="83.25" customHeight="1" thickBot="1" x14ac:dyDescent="0.4">
      <c r="A5" s="315"/>
      <c r="B5" s="318"/>
      <c r="C5" s="322"/>
    </row>
    <row r="6" spans="1:14" s="64" customFormat="1" ht="68.25" customHeight="1" x14ac:dyDescent="0.35">
      <c r="A6" s="315"/>
      <c r="B6" s="318"/>
      <c r="C6" s="320" t="s">
        <v>143</v>
      </c>
    </row>
    <row r="7" spans="1:14" s="64" customFormat="1" ht="51.75" customHeight="1" thickBot="1" x14ac:dyDescent="0.4">
      <c r="A7" s="316"/>
      <c r="B7" s="319"/>
      <c r="C7" s="322"/>
      <c r="N7" s="239"/>
    </row>
    <row r="8" spans="1:14" ht="42.75" customHeight="1" thickBot="1" x14ac:dyDescent="0.35">
      <c r="A8" s="65" t="s">
        <v>4</v>
      </c>
      <c r="B8" s="76" t="s">
        <v>6</v>
      </c>
      <c r="C8" s="240" t="s">
        <v>6</v>
      </c>
    </row>
    <row r="9" spans="1:14" ht="49.5" customHeight="1" x14ac:dyDescent="0.3">
      <c r="A9" s="241" t="s">
        <v>144</v>
      </c>
      <c r="B9" s="81">
        <v>298.02</v>
      </c>
      <c r="C9" s="81">
        <v>6.66</v>
      </c>
    </row>
    <row r="10" spans="1:14" ht="52.5" customHeight="1" x14ac:dyDescent="0.3">
      <c r="A10" s="242" t="s">
        <v>145</v>
      </c>
      <c r="B10" s="82">
        <v>0</v>
      </c>
      <c r="C10" s="82">
        <v>0.23</v>
      </c>
      <c r="L10" s="239"/>
    </row>
    <row r="11" spans="1:14" ht="66.75" customHeight="1" x14ac:dyDescent="0.3">
      <c r="A11" s="242" t="s">
        <v>146</v>
      </c>
      <c r="B11" s="71" t="s">
        <v>147</v>
      </c>
      <c r="C11" s="71" t="s">
        <v>147</v>
      </c>
    </row>
    <row r="12" spans="1:14" ht="69.75" customHeight="1" x14ac:dyDescent="0.3">
      <c r="A12" s="98" t="s">
        <v>148</v>
      </c>
      <c r="B12" s="73">
        <v>742550000</v>
      </c>
      <c r="C12" s="73">
        <v>405695798</v>
      </c>
    </row>
    <row r="13" spans="1:14" s="69" customFormat="1" ht="18.75" customHeight="1" x14ac:dyDescent="0.3">
      <c r="A13" s="68" t="s">
        <v>3</v>
      </c>
      <c r="B13" s="74">
        <v>500000000</v>
      </c>
      <c r="C13" s="74">
        <v>500000000</v>
      </c>
    </row>
    <row r="14" spans="1:14" ht="286" customHeight="1" thickBot="1" x14ac:dyDescent="0.35">
      <c r="A14" s="67" t="s">
        <v>2</v>
      </c>
      <c r="B14" s="75" t="s">
        <v>42</v>
      </c>
      <c r="C14" s="75" t="s">
        <v>42</v>
      </c>
    </row>
    <row r="15" spans="1:14" ht="12.5" thickBot="1" x14ac:dyDescent="0.35">
      <c r="A15" s="70" t="s">
        <v>1</v>
      </c>
      <c r="B15" s="79" t="s">
        <v>6</v>
      </c>
      <c r="C15" s="79" t="s">
        <v>6</v>
      </c>
    </row>
  </sheetData>
  <mergeCells count="4">
    <mergeCell ref="A2:A7"/>
    <mergeCell ref="B2:B7"/>
    <mergeCell ref="C2:C5"/>
    <mergeCell ref="C6:C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9D908-4A61-491C-B5B4-E46EF43A097B}">
  <sheetPr>
    <tabColor theme="5" tint="0.39997558519241921"/>
  </sheetPr>
  <dimension ref="A1:C12"/>
  <sheetViews>
    <sheetView showGridLines="0" zoomScale="80" zoomScaleNormal="80" workbookViewId="0">
      <pane ySplit="1" topLeftCell="A8" activePane="bottomLeft" state="frozen"/>
      <selection activeCell="N7" sqref="N7"/>
      <selection pane="bottomLeft" activeCell="N7" sqref="N7"/>
    </sheetView>
  </sheetViews>
  <sheetFormatPr baseColWidth="10" defaultColWidth="10.81640625" defaultRowHeight="12" x14ac:dyDescent="0.3"/>
  <cols>
    <col min="1" max="1" width="41.1796875" style="63" customWidth="1"/>
    <col min="2" max="2" width="28.81640625" style="63" customWidth="1"/>
    <col min="3" max="3" width="21.26953125" style="63" customWidth="1"/>
    <col min="4" max="16384" width="10.81640625" style="63"/>
  </cols>
  <sheetData>
    <row r="1" spans="1:3" ht="54.75" customHeight="1" thickBot="1" x14ac:dyDescent="0.35">
      <c r="A1" s="62" t="s">
        <v>7</v>
      </c>
      <c r="B1" s="62" t="s">
        <v>138</v>
      </c>
      <c r="C1" s="238" t="s">
        <v>139</v>
      </c>
    </row>
    <row r="2" spans="1:3" s="64" customFormat="1" ht="26.15" customHeight="1" thickTop="1" x14ac:dyDescent="0.35">
      <c r="A2" s="323" t="s">
        <v>140</v>
      </c>
      <c r="B2" s="317" t="s">
        <v>141</v>
      </c>
      <c r="C2" s="320" t="s">
        <v>142</v>
      </c>
    </row>
    <row r="3" spans="1:3" s="64" customFormat="1" ht="43.5" customHeight="1" x14ac:dyDescent="0.35">
      <c r="A3" s="315"/>
      <c r="B3" s="318"/>
      <c r="C3" s="321"/>
    </row>
    <row r="4" spans="1:3" s="64" customFormat="1" ht="32.25" customHeight="1" x14ac:dyDescent="0.35">
      <c r="A4" s="315"/>
      <c r="B4" s="318"/>
      <c r="C4" s="321"/>
    </row>
    <row r="5" spans="1:3" s="64" customFormat="1" ht="53.25" customHeight="1" thickBot="1" x14ac:dyDescent="0.4">
      <c r="A5" s="315"/>
      <c r="B5" s="318"/>
      <c r="C5" s="322"/>
    </row>
    <row r="6" spans="1:3" s="64" customFormat="1" ht="54" customHeight="1" x14ac:dyDescent="0.35">
      <c r="A6" s="315"/>
      <c r="B6" s="318"/>
      <c r="C6" s="320" t="s">
        <v>143</v>
      </c>
    </row>
    <row r="7" spans="1:3" s="64" customFormat="1" ht="90" customHeight="1" thickBot="1" x14ac:dyDescent="0.4">
      <c r="A7" s="316"/>
      <c r="B7" s="319"/>
      <c r="C7" s="322"/>
    </row>
    <row r="8" spans="1:3" ht="48" customHeight="1" x14ac:dyDescent="0.3">
      <c r="A8" s="66" t="s">
        <v>4</v>
      </c>
      <c r="B8" s="76" t="s">
        <v>6</v>
      </c>
      <c r="C8" s="240" t="s">
        <v>6</v>
      </c>
    </row>
    <row r="9" spans="1:3" ht="63" customHeight="1" x14ac:dyDescent="0.3">
      <c r="A9" s="67" t="s">
        <v>149</v>
      </c>
      <c r="B9" s="77">
        <v>0.78</v>
      </c>
      <c r="C9" s="77">
        <v>0.88</v>
      </c>
    </row>
    <row r="10" spans="1:3" ht="83.25" customHeight="1" x14ac:dyDescent="0.3">
      <c r="A10" s="67" t="s">
        <v>150</v>
      </c>
      <c r="B10" s="77">
        <v>0.78</v>
      </c>
      <c r="C10" s="77">
        <v>0.67</v>
      </c>
    </row>
    <row r="11" spans="1:3" ht="272.14999999999998" customHeight="1" thickBot="1" x14ac:dyDescent="0.35">
      <c r="A11" s="67" t="s">
        <v>2</v>
      </c>
      <c r="B11" s="78" t="s">
        <v>15</v>
      </c>
      <c r="C11" s="78" t="s">
        <v>15</v>
      </c>
    </row>
    <row r="12" spans="1:3" ht="30" customHeight="1" thickBot="1" x14ac:dyDescent="0.35">
      <c r="A12" s="70" t="s">
        <v>1</v>
      </c>
      <c r="B12" s="76" t="s">
        <v>6</v>
      </c>
      <c r="C12" s="80" t="s">
        <v>6</v>
      </c>
    </row>
  </sheetData>
  <mergeCells count="4">
    <mergeCell ref="A2:A7"/>
    <mergeCell ref="B2:B7"/>
    <mergeCell ref="C2:C5"/>
    <mergeCell ref="C6:C7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D0B78-6254-4702-ACF3-2EAC0E903FBE}">
  <sheetPr>
    <tabColor theme="5" tint="0.39997558519241921"/>
  </sheetPr>
  <dimension ref="A1:E15"/>
  <sheetViews>
    <sheetView workbookViewId="0">
      <pane ySplit="1" topLeftCell="A2" activePane="bottomLeft" state="frozen"/>
      <selection pane="bottomLeft" activeCell="E8" sqref="E8"/>
    </sheetView>
  </sheetViews>
  <sheetFormatPr baseColWidth="10" defaultColWidth="10.81640625" defaultRowHeight="10.5" x14ac:dyDescent="0.25"/>
  <cols>
    <col min="1" max="1" width="29.453125" style="255" customWidth="1"/>
    <col min="2" max="3" width="15.1796875" style="255" customWidth="1"/>
    <col min="4" max="4" width="14" style="255" customWidth="1"/>
    <col min="5" max="5" width="20.54296875" style="255" customWidth="1"/>
    <col min="6" max="16384" width="10.81640625" style="255"/>
  </cols>
  <sheetData>
    <row r="1" spans="1:5" ht="21" x14ac:dyDescent="0.25">
      <c r="A1" s="253" t="s">
        <v>5</v>
      </c>
      <c r="B1" s="254" t="s">
        <v>154</v>
      </c>
      <c r="C1" s="254" t="s">
        <v>155</v>
      </c>
      <c r="D1" s="254" t="s">
        <v>156</v>
      </c>
      <c r="E1" s="254" t="s">
        <v>157</v>
      </c>
    </row>
    <row r="2" spans="1:5" s="256" customFormat="1" ht="17.149999999999999" customHeight="1" x14ac:dyDescent="0.35">
      <c r="A2" s="324" t="s">
        <v>52</v>
      </c>
      <c r="B2" s="326" t="s">
        <v>158</v>
      </c>
      <c r="C2" s="326" t="s">
        <v>159</v>
      </c>
      <c r="D2" s="326" t="s">
        <v>160</v>
      </c>
      <c r="E2" s="326" t="s">
        <v>161</v>
      </c>
    </row>
    <row r="3" spans="1:5" s="256" customFormat="1" ht="17.5" customHeight="1" x14ac:dyDescent="0.35">
      <c r="A3" s="325"/>
      <c r="B3" s="326"/>
      <c r="C3" s="326"/>
      <c r="D3" s="326"/>
      <c r="E3" s="326"/>
    </row>
    <row r="4" spans="1:5" s="256" customFormat="1" ht="15" customHeight="1" x14ac:dyDescent="0.35">
      <c r="A4" s="325"/>
      <c r="B4" s="326"/>
      <c r="C4" s="326"/>
      <c r="D4" s="326"/>
      <c r="E4" s="326"/>
    </row>
    <row r="5" spans="1:5" s="256" customFormat="1" ht="15.65" customHeight="1" x14ac:dyDescent="0.35">
      <c r="A5" s="325"/>
      <c r="B5" s="326"/>
      <c r="C5" s="326"/>
      <c r="D5" s="326"/>
      <c r="E5" s="326"/>
    </row>
    <row r="6" spans="1:5" s="256" customFormat="1" ht="32.5" customHeight="1" x14ac:dyDescent="0.35">
      <c r="A6" s="325"/>
      <c r="B6" s="326"/>
      <c r="C6" s="326"/>
      <c r="D6" s="326"/>
      <c r="E6" s="326" t="s">
        <v>162</v>
      </c>
    </row>
    <row r="7" spans="1:5" s="256" customFormat="1" ht="40" customHeight="1" x14ac:dyDescent="0.35">
      <c r="A7" s="325"/>
      <c r="B7" s="326"/>
      <c r="C7" s="326"/>
      <c r="D7" s="326"/>
      <c r="E7" s="326"/>
    </row>
    <row r="8" spans="1:5" x14ac:dyDescent="0.25">
      <c r="A8" s="257" t="s">
        <v>4</v>
      </c>
      <c r="B8" s="258" t="s">
        <v>6</v>
      </c>
      <c r="C8" s="258" t="s">
        <v>6</v>
      </c>
      <c r="D8" s="258" t="s">
        <v>6</v>
      </c>
      <c r="E8" s="278" t="s">
        <v>45</v>
      </c>
    </row>
    <row r="9" spans="1:5" ht="21" x14ac:dyDescent="0.25">
      <c r="A9" s="259" t="s">
        <v>144</v>
      </c>
      <c r="B9" s="260">
        <v>7.17</v>
      </c>
      <c r="C9" s="260">
        <v>35.71</v>
      </c>
      <c r="D9" s="260">
        <v>10.32</v>
      </c>
      <c r="E9" s="260"/>
    </row>
    <row r="10" spans="1:5" ht="21" x14ac:dyDescent="0.25">
      <c r="A10" s="259" t="s">
        <v>112</v>
      </c>
      <c r="B10" s="261">
        <v>0.18</v>
      </c>
      <c r="C10" s="262">
        <v>7.0000000000000007E-2</v>
      </c>
      <c r="D10" s="261">
        <v>0.2</v>
      </c>
      <c r="E10" s="261"/>
    </row>
    <row r="11" spans="1:5" ht="31.5" x14ac:dyDescent="0.25">
      <c r="A11" s="259" t="s">
        <v>163</v>
      </c>
      <c r="B11" s="263">
        <v>212.46</v>
      </c>
      <c r="C11" s="260" t="s">
        <v>19</v>
      </c>
      <c r="D11" s="263">
        <v>20.170000000000002</v>
      </c>
      <c r="E11" s="264"/>
    </row>
    <row r="12" spans="1:5" ht="42" x14ac:dyDescent="0.25">
      <c r="A12" s="259" t="s">
        <v>164</v>
      </c>
      <c r="B12" s="265">
        <f>9082791000-1266035000</f>
        <v>7816756000</v>
      </c>
      <c r="C12" s="265">
        <f>1505779000-42159000</f>
        <v>1463620000</v>
      </c>
      <c r="D12" s="265">
        <f>12358706131-1197513061</f>
        <v>11161193070</v>
      </c>
      <c r="E12" s="265"/>
    </row>
    <row r="13" spans="1:5" s="267" customFormat="1" ht="18.75" customHeight="1" x14ac:dyDescent="0.25">
      <c r="A13" s="257" t="s">
        <v>3</v>
      </c>
      <c r="B13" s="266">
        <v>1396813239</v>
      </c>
      <c r="C13" s="266">
        <v>1396813239</v>
      </c>
      <c r="D13" s="266">
        <v>1396813239</v>
      </c>
      <c r="E13" s="266">
        <v>1396813239</v>
      </c>
    </row>
    <row r="14" spans="1:5" ht="141.65" customHeight="1" x14ac:dyDescent="0.25">
      <c r="A14" s="259" t="s">
        <v>2</v>
      </c>
      <c r="B14" s="268" t="s">
        <v>116</v>
      </c>
      <c r="C14" s="268" t="s">
        <v>116</v>
      </c>
      <c r="D14" s="268" t="s">
        <v>116</v>
      </c>
      <c r="E14" s="280" t="s">
        <v>172</v>
      </c>
    </row>
    <row r="15" spans="1:5" ht="11" thickBot="1" x14ac:dyDescent="0.3">
      <c r="A15" s="269" t="s">
        <v>1</v>
      </c>
      <c r="B15" s="270" t="s">
        <v>6</v>
      </c>
      <c r="C15" s="270" t="s">
        <v>6</v>
      </c>
      <c r="D15" s="270" t="s">
        <v>6</v>
      </c>
      <c r="E15" s="279" t="s">
        <v>45</v>
      </c>
    </row>
  </sheetData>
  <mergeCells count="6">
    <mergeCell ref="A2:A7"/>
    <mergeCell ref="B2:B7"/>
    <mergeCell ref="C2:C7"/>
    <mergeCell ref="D2:D7"/>
    <mergeCell ref="E2:E5"/>
    <mergeCell ref="E6:E7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8CA5C-288F-4FE4-9E8F-B6F7D1F49356}">
  <sheetPr>
    <tabColor theme="5" tint="0.39997558519241921"/>
  </sheetPr>
  <dimension ref="A1:K12"/>
  <sheetViews>
    <sheetView topLeftCell="A2" workbookViewId="0">
      <selection activeCell="E2" sqref="E2:E5"/>
    </sheetView>
  </sheetViews>
  <sheetFormatPr baseColWidth="10" defaultColWidth="10.81640625" defaultRowHeight="14.5" x14ac:dyDescent="0.35"/>
  <cols>
    <col min="1" max="1" width="30.453125" style="63" customWidth="1"/>
    <col min="2" max="2" width="13.453125" style="63" customWidth="1"/>
    <col min="3" max="3" width="15.453125" style="63" customWidth="1"/>
    <col min="4" max="4" width="16.54296875" style="63" customWidth="1"/>
    <col min="5" max="5" width="18" style="63" customWidth="1"/>
    <col min="12" max="16384" width="10.81640625" style="63"/>
  </cols>
  <sheetData>
    <row r="1" spans="1:5" ht="21" x14ac:dyDescent="0.35">
      <c r="A1" s="253" t="s">
        <v>7</v>
      </c>
      <c r="B1" s="254" t="s">
        <v>165</v>
      </c>
      <c r="C1" s="254" t="s">
        <v>155</v>
      </c>
      <c r="D1" s="254" t="s">
        <v>156</v>
      </c>
      <c r="E1" s="254" t="s">
        <v>157</v>
      </c>
    </row>
    <row r="2" spans="1:5" s="64" customFormat="1" ht="36" customHeight="1" x14ac:dyDescent="0.35">
      <c r="A2" s="324" t="s">
        <v>52</v>
      </c>
      <c r="B2" s="326" t="s">
        <v>158</v>
      </c>
      <c r="C2" s="326" t="s">
        <v>159</v>
      </c>
      <c r="D2" s="326" t="s">
        <v>160</v>
      </c>
      <c r="E2" s="326" t="s">
        <v>161</v>
      </c>
    </row>
    <row r="3" spans="1:5" s="64" customFormat="1" ht="3" customHeight="1" x14ac:dyDescent="0.35">
      <c r="A3" s="325"/>
      <c r="B3" s="326"/>
      <c r="C3" s="326"/>
      <c r="D3" s="326"/>
      <c r="E3" s="326"/>
    </row>
    <row r="4" spans="1:5" s="64" customFormat="1" ht="7.5" customHeight="1" x14ac:dyDescent="0.35">
      <c r="A4" s="325"/>
      <c r="B4" s="326"/>
      <c r="C4" s="326"/>
      <c r="D4" s="326"/>
      <c r="E4" s="326"/>
    </row>
    <row r="5" spans="1:5" s="64" customFormat="1" ht="18" customHeight="1" x14ac:dyDescent="0.35">
      <c r="A5" s="325"/>
      <c r="B5" s="326"/>
      <c r="C5" s="326"/>
      <c r="D5" s="326"/>
      <c r="E5" s="326"/>
    </row>
    <row r="6" spans="1:5" s="64" customFormat="1" ht="25.5" customHeight="1" x14ac:dyDescent="0.35">
      <c r="A6" s="325"/>
      <c r="B6" s="326"/>
      <c r="C6" s="326"/>
      <c r="D6" s="326"/>
      <c r="E6" s="326" t="s">
        <v>162</v>
      </c>
    </row>
    <row r="7" spans="1:5" s="64" customFormat="1" ht="35.15" customHeight="1" x14ac:dyDescent="0.35">
      <c r="A7" s="325"/>
      <c r="B7" s="326"/>
      <c r="C7" s="326"/>
      <c r="D7" s="326"/>
      <c r="E7" s="326"/>
    </row>
    <row r="8" spans="1:5" ht="18.649999999999999" customHeight="1" x14ac:dyDescent="0.35">
      <c r="A8" s="257" t="s">
        <v>4</v>
      </c>
      <c r="B8" s="258" t="s">
        <v>6</v>
      </c>
      <c r="C8" s="258" t="s">
        <v>6</v>
      </c>
      <c r="D8" s="258" t="s">
        <v>6</v>
      </c>
      <c r="E8" s="278" t="s">
        <v>45</v>
      </c>
    </row>
    <row r="9" spans="1:5" ht="42.65" customHeight="1" x14ac:dyDescent="0.35">
      <c r="A9" s="259" t="s">
        <v>166</v>
      </c>
      <c r="B9" s="271">
        <v>0.18</v>
      </c>
      <c r="C9" s="271">
        <v>0.35</v>
      </c>
      <c r="D9" s="271">
        <v>0.37</v>
      </c>
      <c r="E9" s="272"/>
    </row>
    <row r="10" spans="1:5" ht="46" customHeight="1" x14ac:dyDescent="0.35">
      <c r="A10" s="259" t="s">
        <v>167</v>
      </c>
      <c r="B10" s="271">
        <v>0.14000000000000001</v>
      </c>
      <c r="C10" s="271">
        <v>0.32</v>
      </c>
      <c r="D10" s="271">
        <v>0.3</v>
      </c>
      <c r="E10" s="272"/>
    </row>
    <row r="11" spans="1:5" ht="166.5" customHeight="1" x14ac:dyDescent="0.35">
      <c r="A11" s="259" t="s">
        <v>2</v>
      </c>
      <c r="B11" s="268" t="s">
        <v>15</v>
      </c>
      <c r="C11" s="268" t="s">
        <v>15</v>
      </c>
      <c r="D11" s="268" t="s">
        <v>15</v>
      </c>
      <c r="E11" s="280" t="s">
        <v>172</v>
      </c>
    </row>
    <row r="12" spans="1:5" ht="30" customHeight="1" thickBot="1" x14ac:dyDescent="0.4">
      <c r="A12" s="269" t="s">
        <v>1</v>
      </c>
      <c r="B12" s="270" t="s">
        <v>6</v>
      </c>
      <c r="C12" s="270" t="s">
        <v>6</v>
      </c>
      <c r="D12" s="270" t="s">
        <v>6</v>
      </c>
      <c r="E12" s="279" t="s">
        <v>45</v>
      </c>
    </row>
  </sheetData>
  <mergeCells count="6">
    <mergeCell ref="A2:A7"/>
    <mergeCell ref="B2:B7"/>
    <mergeCell ref="C2:C7"/>
    <mergeCell ref="D2:D7"/>
    <mergeCell ref="E2:E5"/>
    <mergeCell ref="E6:E7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3E7E6-B4C7-4267-94A0-C8396FAE8DC1}">
  <sheetPr>
    <tabColor theme="5" tint="0.39997558519241921"/>
  </sheetPr>
  <dimension ref="A1:D15"/>
  <sheetViews>
    <sheetView workbookViewId="0">
      <pane ySplit="1" topLeftCell="A2" activePane="bottomLeft" state="frozen"/>
      <selection pane="bottomLeft" activeCell="C2" sqref="C2:D7"/>
    </sheetView>
  </sheetViews>
  <sheetFormatPr baseColWidth="10" defaultColWidth="10.81640625" defaultRowHeight="10.5" x14ac:dyDescent="0.25"/>
  <cols>
    <col min="1" max="1" width="29.453125" style="255" customWidth="1"/>
    <col min="2" max="2" width="15.1796875" style="255" customWidth="1"/>
    <col min="3" max="3" width="14" style="255" customWidth="1"/>
    <col min="4" max="4" width="20.54296875" style="255" customWidth="1"/>
    <col min="5" max="16384" width="10.81640625" style="255"/>
  </cols>
  <sheetData>
    <row r="1" spans="1:4" x14ac:dyDescent="0.25">
      <c r="A1" s="253" t="s">
        <v>5</v>
      </c>
      <c r="B1" s="254" t="s">
        <v>155</v>
      </c>
      <c r="C1" s="254" t="s">
        <v>173</v>
      </c>
      <c r="D1" s="254" t="s">
        <v>73</v>
      </c>
    </row>
    <row r="2" spans="1:4" s="256" customFormat="1" ht="17.149999999999999" customHeight="1" x14ac:dyDescent="0.35">
      <c r="A2" s="324" t="s">
        <v>52</v>
      </c>
      <c r="B2" s="326" t="s">
        <v>159</v>
      </c>
      <c r="C2" s="326" t="s">
        <v>174</v>
      </c>
      <c r="D2" s="326" t="s">
        <v>175</v>
      </c>
    </row>
    <row r="3" spans="1:4" s="256" customFormat="1" ht="17.5" customHeight="1" x14ac:dyDescent="0.35">
      <c r="A3" s="325"/>
      <c r="B3" s="326"/>
      <c r="C3" s="326"/>
      <c r="D3" s="326"/>
    </row>
    <row r="4" spans="1:4" s="256" customFormat="1" ht="15" customHeight="1" x14ac:dyDescent="0.35">
      <c r="A4" s="325"/>
      <c r="B4" s="326"/>
      <c r="C4" s="326"/>
      <c r="D4" s="326"/>
    </row>
    <row r="5" spans="1:4" s="256" customFormat="1" ht="15.65" customHeight="1" x14ac:dyDescent="0.35">
      <c r="A5" s="325"/>
      <c r="B5" s="326"/>
      <c r="C5" s="326"/>
      <c r="D5" s="326"/>
    </row>
    <row r="6" spans="1:4" s="256" customFormat="1" ht="32.5" customHeight="1" x14ac:dyDescent="0.35">
      <c r="A6" s="325"/>
      <c r="B6" s="326"/>
      <c r="C6" s="326"/>
      <c r="D6" s="326"/>
    </row>
    <row r="7" spans="1:4" s="256" customFormat="1" ht="40" customHeight="1" x14ac:dyDescent="0.35">
      <c r="A7" s="325"/>
      <c r="B7" s="326"/>
      <c r="C7" s="326"/>
      <c r="D7" s="326"/>
    </row>
    <row r="8" spans="1:4" x14ac:dyDescent="0.25">
      <c r="A8" s="257" t="s">
        <v>4</v>
      </c>
      <c r="B8" s="258" t="s">
        <v>6</v>
      </c>
      <c r="C8" s="258" t="s">
        <v>6</v>
      </c>
      <c r="D8" s="258" t="s">
        <v>6</v>
      </c>
    </row>
    <row r="9" spans="1:4" ht="21" x14ac:dyDescent="0.25">
      <c r="A9" s="259" t="s">
        <v>176</v>
      </c>
      <c r="B9" s="260">
        <v>35.71</v>
      </c>
      <c r="C9" s="260" t="s">
        <v>19</v>
      </c>
      <c r="D9" s="260">
        <v>4.8</v>
      </c>
    </row>
    <row r="10" spans="1:4" ht="21" x14ac:dyDescent="0.25">
      <c r="A10" s="259" t="s">
        <v>177</v>
      </c>
      <c r="B10" s="262">
        <v>7.0000000000000007E-2</v>
      </c>
      <c r="C10" s="261">
        <v>0</v>
      </c>
      <c r="D10" s="261">
        <v>1.9E-3</v>
      </c>
    </row>
    <row r="11" spans="1:4" ht="31.5" x14ac:dyDescent="0.25">
      <c r="A11" s="259" t="s">
        <v>113</v>
      </c>
      <c r="B11" s="260" t="s">
        <v>19</v>
      </c>
      <c r="C11" s="263" t="s">
        <v>19</v>
      </c>
      <c r="D11" s="264">
        <v>29.5</v>
      </c>
    </row>
    <row r="12" spans="1:4" ht="42" x14ac:dyDescent="0.25">
      <c r="A12" s="259" t="s">
        <v>178</v>
      </c>
      <c r="B12" s="265">
        <f>1505779000-42159000</f>
        <v>1463620000</v>
      </c>
      <c r="C12" s="265">
        <v>3010909090</v>
      </c>
      <c r="D12" s="265">
        <f>2147565000-447098000</f>
        <v>1700467000</v>
      </c>
    </row>
    <row r="13" spans="1:4" s="281" customFormat="1" ht="18.75" customHeight="1" x14ac:dyDescent="0.25">
      <c r="A13" s="257" t="s">
        <v>3</v>
      </c>
      <c r="B13" s="266">
        <v>550000000</v>
      </c>
      <c r="C13" s="266">
        <v>550000000</v>
      </c>
      <c r="D13" s="266">
        <v>550000000</v>
      </c>
    </row>
    <row r="14" spans="1:4" ht="95.15" customHeight="1" x14ac:dyDescent="0.25">
      <c r="A14" s="259" t="s">
        <v>2</v>
      </c>
      <c r="B14" s="268" t="s">
        <v>116</v>
      </c>
      <c r="C14" s="268" t="s">
        <v>116</v>
      </c>
      <c r="D14" s="268" t="s">
        <v>116</v>
      </c>
    </row>
    <row r="15" spans="1:4" s="282" customFormat="1" ht="11" thickBot="1" x14ac:dyDescent="0.3">
      <c r="A15" s="269" t="s">
        <v>1</v>
      </c>
      <c r="B15" s="270" t="s">
        <v>6</v>
      </c>
      <c r="C15" s="270" t="s">
        <v>6</v>
      </c>
      <c r="D15" s="270" t="s">
        <v>6</v>
      </c>
    </row>
  </sheetData>
  <mergeCells count="4">
    <mergeCell ref="A2:A7"/>
    <mergeCell ref="B2:B7"/>
    <mergeCell ref="C2:C7"/>
    <mergeCell ref="D2:D7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BDFDA-1F62-4100-B437-F1FEEBD82646}">
  <sheetPr>
    <tabColor theme="5" tint="0.39997558519241921"/>
  </sheetPr>
  <dimension ref="A1:D12"/>
  <sheetViews>
    <sheetView workbookViewId="0">
      <selection activeCell="D2" sqref="D2:D7"/>
    </sheetView>
  </sheetViews>
  <sheetFormatPr baseColWidth="10" defaultColWidth="10.81640625" defaultRowHeight="12" x14ac:dyDescent="0.3"/>
  <cols>
    <col min="1" max="1" width="30.453125" style="63" customWidth="1"/>
    <col min="2" max="2" width="15.453125" style="63" customWidth="1"/>
    <col min="3" max="3" width="16.54296875" style="63" customWidth="1"/>
    <col min="4" max="4" width="16" style="63" customWidth="1"/>
    <col min="5" max="16384" width="10.81640625" style="63"/>
  </cols>
  <sheetData>
    <row r="1" spans="1:4" x14ac:dyDescent="0.3">
      <c r="A1" s="253" t="s">
        <v>7</v>
      </c>
      <c r="B1" s="254" t="s">
        <v>155</v>
      </c>
      <c r="C1" s="254" t="s">
        <v>173</v>
      </c>
      <c r="D1" s="254" t="s">
        <v>73</v>
      </c>
    </row>
    <row r="2" spans="1:4" s="64" customFormat="1" ht="36" customHeight="1" x14ac:dyDescent="0.35">
      <c r="A2" s="324" t="s">
        <v>52</v>
      </c>
      <c r="B2" s="326" t="s">
        <v>159</v>
      </c>
      <c r="C2" s="326" t="s">
        <v>174</v>
      </c>
      <c r="D2" s="326" t="s">
        <v>175</v>
      </c>
    </row>
    <row r="3" spans="1:4" s="64" customFormat="1" ht="3" customHeight="1" x14ac:dyDescent="0.35">
      <c r="A3" s="325"/>
      <c r="B3" s="326"/>
      <c r="C3" s="326"/>
      <c r="D3" s="326"/>
    </row>
    <row r="4" spans="1:4" s="64" customFormat="1" ht="7.5" customHeight="1" x14ac:dyDescent="0.35">
      <c r="A4" s="325"/>
      <c r="B4" s="326"/>
      <c r="C4" s="326"/>
      <c r="D4" s="326"/>
    </row>
    <row r="5" spans="1:4" s="64" customFormat="1" ht="18" customHeight="1" x14ac:dyDescent="0.35">
      <c r="A5" s="325"/>
      <c r="B5" s="326"/>
      <c r="C5" s="326"/>
      <c r="D5" s="326"/>
    </row>
    <row r="6" spans="1:4" s="64" customFormat="1" ht="25.5" customHeight="1" x14ac:dyDescent="0.35">
      <c r="A6" s="325"/>
      <c r="B6" s="326"/>
      <c r="C6" s="326"/>
      <c r="D6" s="326"/>
    </row>
    <row r="7" spans="1:4" s="64" customFormat="1" ht="35.15" customHeight="1" x14ac:dyDescent="0.35">
      <c r="A7" s="325"/>
      <c r="B7" s="326"/>
      <c r="C7" s="326"/>
      <c r="D7" s="326"/>
    </row>
    <row r="8" spans="1:4" ht="18.649999999999999" customHeight="1" x14ac:dyDescent="0.3">
      <c r="A8" s="257" t="s">
        <v>4</v>
      </c>
      <c r="B8" s="258" t="s">
        <v>6</v>
      </c>
      <c r="C8" s="258" t="s">
        <v>6</v>
      </c>
      <c r="D8" s="258" t="s">
        <v>6</v>
      </c>
    </row>
    <row r="9" spans="1:4" ht="42.65" customHeight="1" x14ac:dyDescent="0.3">
      <c r="A9" s="259" t="s">
        <v>179</v>
      </c>
      <c r="B9" s="271">
        <v>0.35</v>
      </c>
      <c r="C9" s="271">
        <v>0.15</v>
      </c>
      <c r="D9" s="272">
        <v>0.91</v>
      </c>
    </row>
    <row r="10" spans="1:4" ht="46" customHeight="1" x14ac:dyDescent="0.3">
      <c r="A10" s="259" t="s">
        <v>57</v>
      </c>
      <c r="B10" s="271">
        <v>0.32</v>
      </c>
      <c r="C10" s="271">
        <v>0.15</v>
      </c>
      <c r="D10" s="272">
        <v>0.73</v>
      </c>
    </row>
    <row r="11" spans="1:4" ht="134.15" customHeight="1" x14ac:dyDescent="0.3">
      <c r="A11" s="259" t="s">
        <v>2</v>
      </c>
      <c r="B11" s="268" t="s">
        <v>15</v>
      </c>
      <c r="C11" s="268" t="s">
        <v>15</v>
      </c>
      <c r="D11" s="268" t="s">
        <v>15</v>
      </c>
    </row>
    <row r="12" spans="1:4" s="283" customFormat="1" ht="30" customHeight="1" thickBot="1" x14ac:dyDescent="0.35">
      <c r="A12" s="269" t="s">
        <v>1</v>
      </c>
      <c r="B12" s="270" t="s">
        <v>6</v>
      </c>
      <c r="C12" s="270" t="s">
        <v>6</v>
      </c>
      <c r="D12" s="270" t="s">
        <v>6</v>
      </c>
    </row>
  </sheetData>
  <mergeCells count="4">
    <mergeCell ref="A2:A7"/>
    <mergeCell ref="B2:B7"/>
    <mergeCell ref="C2:C7"/>
    <mergeCell ref="D2:D7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11921-404C-4846-812B-F1DE1AA81485}">
  <sheetPr>
    <tabColor theme="9" tint="-0.249977111117893"/>
  </sheetPr>
  <dimension ref="A1:L49"/>
  <sheetViews>
    <sheetView zoomScale="90" zoomScaleNormal="90" workbookViewId="0">
      <selection activeCell="E14" sqref="E14"/>
    </sheetView>
  </sheetViews>
  <sheetFormatPr baseColWidth="10" defaultRowHeight="14.5" x14ac:dyDescent="0.35"/>
  <cols>
    <col min="2" max="2" width="30.1796875" customWidth="1"/>
    <col min="3" max="3" width="18.453125" customWidth="1"/>
    <col min="4" max="4" width="5.81640625" customWidth="1"/>
    <col min="5" max="5" width="33.81640625" bestFit="1" customWidth="1"/>
    <col min="6" max="6" width="18.7265625" style="22" customWidth="1"/>
    <col min="7" max="7" width="5.54296875" customWidth="1"/>
    <col min="8" max="8" width="26.54296875" customWidth="1"/>
    <col min="9" max="9" width="16.7265625" bestFit="1" customWidth="1"/>
    <col min="10" max="10" width="14.1796875" bestFit="1" customWidth="1"/>
    <col min="11" max="11" width="16.81640625" bestFit="1" customWidth="1"/>
    <col min="12" max="12" width="15.1796875" bestFit="1" customWidth="1"/>
    <col min="258" max="258" width="33.1796875" bestFit="1" customWidth="1"/>
    <col min="259" max="259" width="20" customWidth="1"/>
    <col min="260" max="260" width="7.54296875" customWidth="1"/>
    <col min="261" max="261" width="33.81640625" bestFit="1" customWidth="1"/>
    <col min="262" max="262" width="20.7265625" customWidth="1"/>
    <col min="263" max="263" width="5.54296875" customWidth="1"/>
    <col min="264" max="264" width="36.453125" bestFit="1" customWidth="1"/>
    <col min="265" max="265" width="16.7265625" bestFit="1" customWidth="1"/>
    <col min="266" max="266" width="14.1796875" bestFit="1" customWidth="1"/>
    <col min="267" max="267" width="16.81640625" bestFit="1" customWidth="1"/>
    <col min="268" max="268" width="15.1796875" bestFit="1" customWidth="1"/>
    <col min="514" max="514" width="33.1796875" bestFit="1" customWidth="1"/>
    <col min="515" max="515" width="20" customWidth="1"/>
    <col min="516" max="516" width="7.54296875" customWidth="1"/>
    <col min="517" max="517" width="33.81640625" bestFit="1" customWidth="1"/>
    <col min="518" max="518" width="20.7265625" customWidth="1"/>
    <col min="519" max="519" width="5.54296875" customWidth="1"/>
    <col min="520" max="520" width="36.453125" bestFit="1" customWidth="1"/>
    <col min="521" max="521" width="16.7265625" bestFit="1" customWidth="1"/>
    <col min="522" max="522" width="14.1796875" bestFit="1" customWidth="1"/>
    <col min="523" max="523" width="16.81640625" bestFit="1" customWidth="1"/>
    <col min="524" max="524" width="15.1796875" bestFit="1" customWidth="1"/>
    <col min="770" max="770" width="33.1796875" bestFit="1" customWidth="1"/>
    <col min="771" max="771" width="20" customWidth="1"/>
    <col min="772" max="772" width="7.54296875" customWidth="1"/>
    <col min="773" max="773" width="33.81640625" bestFit="1" customWidth="1"/>
    <col min="774" max="774" width="20.7265625" customWidth="1"/>
    <col min="775" max="775" width="5.54296875" customWidth="1"/>
    <col min="776" max="776" width="36.453125" bestFit="1" customWidth="1"/>
    <col min="777" max="777" width="16.7265625" bestFit="1" customWidth="1"/>
    <col min="778" max="778" width="14.1796875" bestFit="1" customWidth="1"/>
    <col min="779" max="779" width="16.81640625" bestFit="1" customWidth="1"/>
    <col min="780" max="780" width="15.1796875" bestFit="1" customWidth="1"/>
    <col min="1026" max="1026" width="33.1796875" bestFit="1" customWidth="1"/>
    <col min="1027" max="1027" width="20" customWidth="1"/>
    <col min="1028" max="1028" width="7.54296875" customWidth="1"/>
    <col min="1029" max="1029" width="33.81640625" bestFit="1" customWidth="1"/>
    <col min="1030" max="1030" width="20.7265625" customWidth="1"/>
    <col min="1031" max="1031" width="5.54296875" customWidth="1"/>
    <col min="1032" max="1032" width="36.453125" bestFit="1" customWidth="1"/>
    <col min="1033" max="1033" width="16.7265625" bestFit="1" customWidth="1"/>
    <col min="1034" max="1034" width="14.1796875" bestFit="1" customWidth="1"/>
    <col min="1035" max="1035" width="16.81640625" bestFit="1" customWidth="1"/>
    <col min="1036" max="1036" width="15.1796875" bestFit="1" customWidth="1"/>
    <col min="1282" max="1282" width="33.1796875" bestFit="1" customWidth="1"/>
    <col min="1283" max="1283" width="20" customWidth="1"/>
    <col min="1284" max="1284" width="7.54296875" customWidth="1"/>
    <col min="1285" max="1285" width="33.81640625" bestFit="1" customWidth="1"/>
    <col min="1286" max="1286" width="20.7265625" customWidth="1"/>
    <col min="1287" max="1287" width="5.54296875" customWidth="1"/>
    <col min="1288" max="1288" width="36.453125" bestFit="1" customWidth="1"/>
    <col min="1289" max="1289" width="16.7265625" bestFit="1" customWidth="1"/>
    <col min="1290" max="1290" width="14.1796875" bestFit="1" customWidth="1"/>
    <col min="1291" max="1291" width="16.81640625" bestFit="1" customWidth="1"/>
    <col min="1292" max="1292" width="15.1796875" bestFit="1" customWidth="1"/>
    <col min="1538" max="1538" width="33.1796875" bestFit="1" customWidth="1"/>
    <col min="1539" max="1539" width="20" customWidth="1"/>
    <col min="1540" max="1540" width="7.54296875" customWidth="1"/>
    <col min="1541" max="1541" width="33.81640625" bestFit="1" customWidth="1"/>
    <col min="1542" max="1542" width="20.7265625" customWidth="1"/>
    <col min="1543" max="1543" width="5.54296875" customWidth="1"/>
    <col min="1544" max="1544" width="36.453125" bestFit="1" customWidth="1"/>
    <col min="1545" max="1545" width="16.7265625" bestFit="1" customWidth="1"/>
    <col min="1546" max="1546" width="14.1796875" bestFit="1" customWidth="1"/>
    <col min="1547" max="1547" width="16.81640625" bestFit="1" customWidth="1"/>
    <col min="1548" max="1548" width="15.1796875" bestFit="1" customWidth="1"/>
    <col min="1794" max="1794" width="33.1796875" bestFit="1" customWidth="1"/>
    <col min="1795" max="1795" width="20" customWidth="1"/>
    <col min="1796" max="1796" width="7.54296875" customWidth="1"/>
    <col min="1797" max="1797" width="33.81640625" bestFit="1" customWidth="1"/>
    <col min="1798" max="1798" width="20.7265625" customWidth="1"/>
    <col min="1799" max="1799" width="5.54296875" customWidth="1"/>
    <col min="1800" max="1800" width="36.453125" bestFit="1" customWidth="1"/>
    <col min="1801" max="1801" width="16.7265625" bestFit="1" customWidth="1"/>
    <col min="1802" max="1802" width="14.1796875" bestFit="1" customWidth="1"/>
    <col min="1803" max="1803" width="16.81640625" bestFit="1" customWidth="1"/>
    <col min="1804" max="1804" width="15.1796875" bestFit="1" customWidth="1"/>
    <col min="2050" max="2050" width="33.1796875" bestFit="1" customWidth="1"/>
    <col min="2051" max="2051" width="20" customWidth="1"/>
    <col min="2052" max="2052" width="7.54296875" customWidth="1"/>
    <col min="2053" max="2053" width="33.81640625" bestFit="1" customWidth="1"/>
    <col min="2054" max="2054" width="20.7265625" customWidth="1"/>
    <col min="2055" max="2055" width="5.54296875" customWidth="1"/>
    <col min="2056" max="2056" width="36.453125" bestFit="1" customWidth="1"/>
    <col min="2057" max="2057" width="16.7265625" bestFit="1" customWidth="1"/>
    <col min="2058" max="2058" width="14.1796875" bestFit="1" customWidth="1"/>
    <col min="2059" max="2059" width="16.81640625" bestFit="1" customWidth="1"/>
    <col min="2060" max="2060" width="15.1796875" bestFit="1" customWidth="1"/>
    <col min="2306" max="2306" width="33.1796875" bestFit="1" customWidth="1"/>
    <col min="2307" max="2307" width="20" customWidth="1"/>
    <col min="2308" max="2308" width="7.54296875" customWidth="1"/>
    <col min="2309" max="2309" width="33.81640625" bestFit="1" customWidth="1"/>
    <col min="2310" max="2310" width="20.7265625" customWidth="1"/>
    <col min="2311" max="2311" width="5.54296875" customWidth="1"/>
    <col min="2312" max="2312" width="36.453125" bestFit="1" customWidth="1"/>
    <col min="2313" max="2313" width="16.7265625" bestFit="1" customWidth="1"/>
    <col min="2314" max="2314" width="14.1796875" bestFit="1" customWidth="1"/>
    <col min="2315" max="2315" width="16.81640625" bestFit="1" customWidth="1"/>
    <col min="2316" max="2316" width="15.1796875" bestFit="1" customWidth="1"/>
    <col min="2562" max="2562" width="33.1796875" bestFit="1" customWidth="1"/>
    <col min="2563" max="2563" width="20" customWidth="1"/>
    <col min="2564" max="2564" width="7.54296875" customWidth="1"/>
    <col min="2565" max="2565" width="33.81640625" bestFit="1" customWidth="1"/>
    <col min="2566" max="2566" width="20.7265625" customWidth="1"/>
    <col min="2567" max="2567" width="5.54296875" customWidth="1"/>
    <col min="2568" max="2568" width="36.453125" bestFit="1" customWidth="1"/>
    <col min="2569" max="2569" width="16.7265625" bestFit="1" customWidth="1"/>
    <col min="2570" max="2570" width="14.1796875" bestFit="1" customWidth="1"/>
    <col min="2571" max="2571" width="16.81640625" bestFit="1" customWidth="1"/>
    <col min="2572" max="2572" width="15.1796875" bestFit="1" customWidth="1"/>
    <col min="2818" max="2818" width="33.1796875" bestFit="1" customWidth="1"/>
    <col min="2819" max="2819" width="20" customWidth="1"/>
    <col min="2820" max="2820" width="7.54296875" customWidth="1"/>
    <col min="2821" max="2821" width="33.81640625" bestFit="1" customWidth="1"/>
    <col min="2822" max="2822" width="20.7265625" customWidth="1"/>
    <col min="2823" max="2823" width="5.54296875" customWidth="1"/>
    <col min="2824" max="2824" width="36.453125" bestFit="1" customWidth="1"/>
    <col min="2825" max="2825" width="16.7265625" bestFit="1" customWidth="1"/>
    <col min="2826" max="2826" width="14.1796875" bestFit="1" customWidth="1"/>
    <col min="2827" max="2827" width="16.81640625" bestFit="1" customWidth="1"/>
    <col min="2828" max="2828" width="15.1796875" bestFit="1" customWidth="1"/>
    <col min="3074" max="3074" width="33.1796875" bestFit="1" customWidth="1"/>
    <col min="3075" max="3075" width="20" customWidth="1"/>
    <col min="3076" max="3076" width="7.54296875" customWidth="1"/>
    <col min="3077" max="3077" width="33.81640625" bestFit="1" customWidth="1"/>
    <col min="3078" max="3078" width="20.7265625" customWidth="1"/>
    <col min="3079" max="3079" width="5.54296875" customWidth="1"/>
    <col min="3080" max="3080" width="36.453125" bestFit="1" customWidth="1"/>
    <col min="3081" max="3081" width="16.7265625" bestFit="1" customWidth="1"/>
    <col min="3082" max="3082" width="14.1796875" bestFit="1" customWidth="1"/>
    <col min="3083" max="3083" width="16.81640625" bestFit="1" customWidth="1"/>
    <col min="3084" max="3084" width="15.1796875" bestFit="1" customWidth="1"/>
    <col min="3330" max="3330" width="33.1796875" bestFit="1" customWidth="1"/>
    <col min="3331" max="3331" width="20" customWidth="1"/>
    <col min="3332" max="3332" width="7.54296875" customWidth="1"/>
    <col min="3333" max="3333" width="33.81640625" bestFit="1" customWidth="1"/>
    <col min="3334" max="3334" width="20.7265625" customWidth="1"/>
    <col min="3335" max="3335" width="5.54296875" customWidth="1"/>
    <col min="3336" max="3336" width="36.453125" bestFit="1" customWidth="1"/>
    <col min="3337" max="3337" width="16.7265625" bestFit="1" customWidth="1"/>
    <col min="3338" max="3338" width="14.1796875" bestFit="1" customWidth="1"/>
    <col min="3339" max="3339" width="16.81640625" bestFit="1" customWidth="1"/>
    <col min="3340" max="3340" width="15.1796875" bestFit="1" customWidth="1"/>
    <col min="3586" max="3586" width="33.1796875" bestFit="1" customWidth="1"/>
    <col min="3587" max="3587" width="20" customWidth="1"/>
    <col min="3588" max="3588" width="7.54296875" customWidth="1"/>
    <col min="3589" max="3589" width="33.81640625" bestFit="1" customWidth="1"/>
    <col min="3590" max="3590" width="20.7265625" customWidth="1"/>
    <col min="3591" max="3591" width="5.54296875" customWidth="1"/>
    <col min="3592" max="3592" width="36.453125" bestFit="1" customWidth="1"/>
    <col min="3593" max="3593" width="16.7265625" bestFit="1" customWidth="1"/>
    <col min="3594" max="3594" width="14.1796875" bestFit="1" customWidth="1"/>
    <col min="3595" max="3595" width="16.81640625" bestFit="1" customWidth="1"/>
    <col min="3596" max="3596" width="15.1796875" bestFit="1" customWidth="1"/>
    <col min="3842" max="3842" width="33.1796875" bestFit="1" customWidth="1"/>
    <col min="3843" max="3843" width="20" customWidth="1"/>
    <col min="3844" max="3844" width="7.54296875" customWidth="1"/>
    <col min="3845" max="3845" width="33.81640625" bestFit="1" customWidth="1"/>
    <col min="3846" max="3846" width="20.7265625" customWidth="1"/>
    <col min="3847" max="3847" width="5.54296875" customWidth="1"/>
    <col min="3848" max="3848" width="36.453125" bestFit="1" customWidth="1"/>
    <col min="3849" max="3849" width="16.7265625" bestFit="1" customWidth="1"/>
    <col min="3850" max="3850" width="14.1796875" bestFit="1" customWidth="1"/>
    <col min="3851" max="3851" width="16.81640625" bestFit="1" customWidth="1"/>
    <col min="3852" max="3852" width="15.1796875" bestFit="1" customWidth="1"/>
    <col min="4098" max="4098" width="33.1796875" bestFit="1" customWidth="1"/>
    <col min="4099" max="4099" width="20" customWidth="1"/>
    <col min="4100" max="4100" width="7.54296875" customWidth="1"/>
    <col min="4101" max="4101" width="33.81640625" bestFit="1" customWidth="1"/>
    <col min="4102" max="4102" width="20.7265625" customWidth="1"/>
    <col min="4103" max="4103" width="5.54296875" customWidth="1"/>
    <col min="4104" max="4104" width="36.453125" bestFit="1" customWidth="1"/>
    <col min="4105" max="4105" width="16.7265625" bestFit="1" customWidth="1"/>
    <col min="4106" max="4106" width="14.1796875" bestFit="1" customWidth="1"/>
    <col min="4107" max="4107" width="16.81640625" bestFit="1" customWidth="1"/>
    <col min="4108" max="4108" width="15.1796875" bestFit="1" customWidth="1"/>
    <col min="4354" max="4354" width="33.1796875" bestFit="1" customWidth="1"/>
    <col min="4355" max="4355" width="20" customWidth="1"/>
    <col min="4356" max="4356" width="7.54296875" customWidth="1"/>
    <col min="4357" max="4357" width="33.81640625" bestFit="1" customWidth="1"/>
    <col min="4358" max="4358" width="20.7265625" customWidth="1"/>
    <col min="4359" max="4359" width="5.54296875" customWidth="1"/>
    <col min="4360" max="4360" width="36.453125" bestFit="1" customWidth="1"/>
    <col min="4361" max="4361" width="16.7265625" bestFit="1" customWidth="1"/>
    <col min="4362" max="4362" width="14.1796875" bestFit="1" customWidth="1"/>
    <col min="4363" max="4363" width="16.81640625" bestFit="1" customWidth="1"/>
    <col min="4364" max="4364" width="15.1796875" bestFit="1" customWidth="1"/>
    <col min="4610" max="4610" width="33.1796875" bestFit="1" customWidth="1"/>
    <col min="4611" max="4611" width="20" customWidth="1"/>
    <col min="4612" max="4612" width="7.54296875" customWidth="1"/>
    <col min="4613" max="4613" width="33.81640625" bestFit="1" customWidth="1"/>
    <col min="4614" max="4614" width="20.7265625" customWidth="1"/>
    <col min="4615" max="4615" width="5.54296875" customWidth="1"/>
    <col min="4616" max="4616" width="36.453125" bestFit="1" customWidth="1"/>
    <col min="4617" max="4617" width="16.7265625" bestFit="1" customWidth="1"/>
    <col min="4618" max="4618" width="14.1796875" bestFit="1" customWidth="1"/>
    <col min="4619" max="4619" width="16.81640625" bestFit="1" customWidth="1"/>
    <col min="4620" max="4620" width="15.1796875" bestFit="1" customWidth="1"/>
    <col min="4866" max="4866" width="33.1796875" bestFit="1" customWidth="1"/>
    <col min="4867" max="4867" width="20" customWidth="1"/>
    <col min="4868" max="4868" width="7.54296875" customWidth="1"/>
    <col min="4869" max="4869" width="33.81640625" bestFit="1" customWidth="1"/>
    <col min="4870" max="4870" width="20.7265625" customWidth="1"/>
    <col min="4871" max="4871" width="5.54296875" customWidth="1"/>
    <col min="4872" max="4872" width="36.453125" bestFit="1" customWidth="1"/>
    <col min="4873" max="4873" width="16.7265625" bestFit="1" customWidth="1"/>
    <col min="4874" max="4874" width="14.1796875" bestFit="1" customWidth="1"/>
    <col min="4875" max="4875" width="16.81640625" bestFit="1" customWidth="1"/>
    <col min="4876" max="4876" width="15.1796875" bestFit="1" customWidth="1"/>
    <col min="5122" max="5122" width="33.1796875" bestFit="1" customWidth="1"/>
    <col min="5123" max="5123" width="20" customWidth="1"/>
    <col min="5124" max="5124" width="7.54296875" customWidth="1"/>
    <col min="5125" max="5125" width="33.81640625" bestFit="1" customWidth="1"/>
    <col min="5126" max="5126" width="20.7265625" customWidth="1"/>
    <col min="5127" max="5127" width="5.54296875" customWidth="1"/>
    <col min="5128" max="5128" width="36.453125" bestFit="1" customWidth="1"/>
    <col min="5129" max="5129" width="16.7265625" bestFit="1" customWidth="1"/>
    <col min="5130" max="5130" width="14.1796875" bestFit="1" customWidth="1"/>
    <col min="5131" max="5131" width="16.81640625" bestFit="1" customWidth="1"/>
    <col min="5132" max="5132" width="15.1796875" bestFit="1" customWidth="1"/>
    <col min="5378" max="5378" width="33.1796875" bestFit="1" customWidth="1"/>
    <col min="5379" max="5379" width="20" customWidth="1"/>
    <col min="5380" max="5380" width="7.54296875" customWidth="1"/>
    <col min="5381" max="5381" width="33.81640625" bestFit="1" customWidth="1"/>
    <col min="5382" max="5382" width="20.7265625" customWidth="1"/>
    <col min="5383" max="5383" width="5.54296875" customWidth="1"/>
    <col min="5384" max="5384" width="36.453125" bestFit="1" customWidth="1"/>
    <col min="5385" max="5385" width="16.7265625" bestFit="1" customWidth="1"/>
    <col min="5386" max="5386" width="14.1796875" bestFit="1" customWidth="1"/>
    <col min="5387" max="5387" width="16.81640625" bestFit="1" customWidth="1"/>
    <col min="5388" max="5388" width="15.1796875" bestFit="1" customWidth="1"/>
    <col min="5634" max="5634" width="33.1796875" bestFit="1" customWidth="1"/>
    <col min="5635" max="5635" width="20" customWidth="1"/>
    <col min="5636" max="5636" width="7.54296875" customWidth="1"/>
    <col min="5637" max="5637" width="33.81640625" bestFit="1" customWidth="1"/>
    <col min="5638" max="5638" width="20.7265625" customWidth="1"/>
    <col min="5639" max="5639" width="5.54296875" customWidth="1"/>
    <col min="5640" max="5640" width="36.453125" bestFit="1" customWidth="1"/>
    <col min="5641" max="5641" width="16.7265625" bestFit="1" customWidth="1"/>
    <col min="5642" max="5642" width="14.1796875" bestFit="1" customWidth="1"/>
    <col min="5643" max="5643" width="16.81640625" bestFit="1" customWidth="1"/>
    <col min="5644" max="5644" width="15.1796875" bestFit="1" customWidth="1"/>
    <col min="5890" max="5890" width="33.1796875" bestFit="1" customWidth="1"/>
    <col min="5891" max="5891" width="20" customWidth="1"/>
    <col min="5892" max="5892" width="7.54296875" customWidth="1"/>
    <col min="5893" max="5893" width="33.81640625" bestFit="1" customWidth="1"/>
    <col min="5894" max="5894" width="20.7265625" customWidth="1"/>
    <col min="5895" max="5895" width="5.54296875" customWidth="1"/>
    <col min="5896" max="5896" width="36.453125" bestFit="1" customWidth="1"/>
    <col min="5897" max="5897" width="16.7265625" bestFit="1" customWidth="1"/>
    <col min="5898" max="5898" width="14.1796875" bestFit="1" customWidth="1"/>
    <col min="5899" max="5899" width="16.81640625" bestFit="1" customWidth="1"/>
    <col min="5900" max="5900" width="15.1796875" bestFit="1" customWidth="1"/>
    <col min="6146" max="6146" width="33.1796875" bestFit="1" customWidth="1"/>
    <col min="6147" max="6147" width="20" customWidth="1"/>
    <col min="6148" max="6148" width="7.54296875" customWidth="1"/>
    <col min="6149" max="6149" width="33.81640625" bestFit="1" customWidth="1"/>
    <col min="6150" max="6150" width="20.7265625" customWidth="1"/>
    <col min="6151" max="6151" width="5.54296875" customWidth="1"/>
    <col min="6152" max="6152" width="36.453125" bestFit="1" customWidth="1"/>
    <col min="6153" max="6153" width="16.7265625" bestFit="1" customWidth="1"/>
    <col min="6154" max="6154" width="14.1796875" bestFit="1" customWidth="1"/>
    <col min="6155" max="6155" width="16.81640625" bestFit="1" customWidth="1"/>
    <col min="6156" max="6156" width="15.1796875" bestFit="1" customWidth="1"/>
    <col min="6402" max="6402" width="33.1796875" bestFit="1" customWidth="1"/>
    <col min="6403" max="6403" width="20" customWidth="1"/>
    <col min="6404" max="6404" width="7.54296875" customWidth="1"/>
    <col min="6405" max="6405" width="33.81640625" bestFit="1" customWidth="1"/>
    <col min="6406" max="6406" width="20.7265625" customWidth="1"/>
    <col min="6407" max="6407" width="5.54296875" customWidth="1"/>
    <col min="6408" max="6408" width="36.453125" bestFit="1" customWidth="1"/>
    <col min="6409" max="6409" width="16.7265625" bestFit="1" customWidth="1"/>
    <col min="6410" max="6410" width="14.1796875" bestFit="1" customWidth="1"/>
    <col min="6411" max="6411" width="16.81640625" bestFit="1" customWidth="1"/>
    <col min="6412" max="6412" width="15.1796875" bestFit="1" customWidth="1"/>
    <col min="6658" max="6658" width="33.1796875" bestFit="1" customWidth="1"/>
    <col min="6659" max="6659" width="20" customWidth="1"/>
    <col min="6660" max="6660" width="7.54296875" customWidth="1"/>
    <col min="6661" max="6661" width="33.81640625" bestFit="1" customWidth="1"/>
    <col min="6662" max="6662" width="20.7265625" customWidth="1"/>
    <col min="6663" max="6663" width="5.54296875" customWidth="1"/>
    <col min="6664" max="6664" width="36.453125" bestFit="1" customWidth="1"/>
    <col min="6665" max="6665" width="16.7265625" bestFit="1" customWidth="1"/>
    <col min="6666" max="6666" width="14.1796875" bestFit="1" customWidth="1"/>
    <col min="6667" max="6667" width="16.81640625" bestFit="1" customWidth="1"/>
    <col min="6668" max="6668" width="15.1796875" bestFit="1" customWidth="1"/>
    <col min="6914" max="6914" width="33.1796875" bestFit="1" customWidth="1"/>
    <col min="6915" max="6915" width="20" customWidth="1"/>
    <col min="6916" max="6916" width="7.54296875" customWidth="1"/>
    <col min="6917" max="6917" width="33.81640625" bestFit="1" customWidth="1"/>
    <col min="6918" max="6918" width="20.7265625" customWidth="1"/>
    <col min="6919" max="6919" width="5.54296875" customWidth="1"/>
    <col min="6920" max="6920" width="36.453125" bestFit="1" customWidth="1"/>
    <col min="6921" max="6921" width="16.7265625" bestFit="1" customWidth="1"/>
    <col min="6922" max="6922" width="14.1796875" bestFit="1" customWidth="1"/>
    <col min="6923" max="6923" width="16.81640625" bestFit="1" customWidth="1"/>
    <col min="6924" max="6924" width="15.1796875" bestFit="1" customWidth="1"/>
    <col min="7170" max="7170" width="33.1796875" bestFit="1" customWidth="1"/>
    <col min="7171" max="7171" width="20" customWidth="1"/>
    <col min="7172" max="7172" width="7.54296875" customWidth="1"/>
    <col min="7173" max="7173" width="33.81640625" bestFit="1" customWidth="1"/>
    <col min="7174" max="7174" width="20.7265625" customWidth="1"/>
    <col min="7175" max="7175" width="5.54296875" customWidth="1"/>
    <col min="7176" max="7176" width="36.453125" bestFit="1" customWidth="1"/>
    <col min="7177" max="7177" width="16.7265625" bestFit="1" customWidth="1"/>
    <col min="7178" max="7178" width="14.1796875" bestFit="1" customWidth="1"/>
    <col min="7179" max="7179" width="16.81640625" bestFit="1" customWidth="1"/>
    <col min="7180" max="7180" width="15.1796875" bestFit="1" customWidth="1"/>
    <col min="7426" max="7426" width="33.1796875" bestFit="1" customWidth="1"/>
    <col min="7427" max="7427" width="20" customWidth="1"/>
    <col min="7428" max="7428" width="7.54296875" customWidth="1"/>
    <col min="7429" max="7429" width="33.81640625" bestFit="1" customWidth="1"/>
    <col min="7430" max="7430" width="20.7265625" customWidth="1"/>
    <col min="7431" max="7431" width="5.54296875" customWidth="1"/>
    <col min="7432" max="7432" width="36.453125" bestFit="1" customWidth="1"/>
    <col min="7433" max="7433" width="16.7265625" bestFit="1" customWidth="1"/>
    <col min="7434" max="7434" width="14.1796875" bestFit="1" customWidth="1"/>
    <col min="7435" max="7435" width="16.81640625" bestFit="1" customWidth="1"/>
    <col min="7436" max="7436" width="15.1796875" bestFit="1" customWidth="1"/>
    <col min="7682" max="7682" width="33.1796875" bestFit="1" customWidth="1"/>
    <col min="7683" max="7683" width="20" customWidth="1"/>
    <col min="7684" max="7684" width="7.54296875" customWidth="1"/>
    <col min="7685" max="7685" width="33.81640625" bestFit="1" customWidth="1"/>
    <col min="7686" max="7686" width="20.7265625" customWidth="1"/>
    <col min="7687" max="7687" width="5.54296875" customWidth="1"/>
    <col min="7688" max="7688" width="36.453125" bestFit="1" customWidth="1"/>
    <col min="7689" max="7689" width="16.7265625" bestFit="1" customWidth="1"/>
    <col min="7690" max="7690" width="14.1796875" bestFit="1" customWidth="1"/>
    <col min="7691" max="7691" width="16.81640625" bestFit="1" customWidth="1"/>
    <col min="7692" max="7692" width="15.1796875" bestFit="1" customWidth="1"/>
    <col min="7938" max="7938" width="33.1796875" bestFit="1" customWidth="1"/>
    <col min="7939" max="7939" width="20" customWidth="1"/>
    <col min="7940" max="7940" width="7.54296875" customWidth="1"/>
    <col min="7941" max="7941" width="33.81640625" bestFit="1" customWidth="1"/>
    <col min="7942" max="7942" width="20.7265625" customWidth="1"/>
    <col min="7943" max="7943" width="5.54296875" customWidth="1"/>
    <col min="7944" max="7944" width="36.453125" bestFit="1" customWidth="1"/>
    <col min="7945" max="7945" width="16.7265625" bestFit="1" customWidth="1"/>
    <col min="7946" max="7946" width="14.1796875" bestFit="1" customWidth="1"/>
    <col min="7947" max="7947" width="16.81640625" bestFit="1" customWidth="1"/>
    <col min="7948" max="7948" width="15.1796875" bestFit="1" customWidth="1"/>
    <col min="8194" max="8194" width="33.1796875" bestFit="1" customWidth="1"/>
    <col min="8195" max="8195" width="20" customWidth="1"/>
    <col min="8196" max="8196" width="7.54296875" customWidth="1"/>
    <col min="8197" max="8197" width="33.81640625" bestFit="1" customWidth="1"/>
    <col min="8198" max="8198" width="20.7265625" customWidth="1"/>
    <col min="8199" max="8199" width="5.54296875" customWidth="1"/>
    <col min="8200" max="8200" width="36.453125" bestFit="1" customWidth="1"/>
    <col min="8201" max="8201" width="16.7265625" bestFit="1" customWidth="1"/>
    <col min="8202" max="8202" width="14.1796875" bestFit="1" customWidth="1"/>
    <col min="8203" max="8203" width="16.81640625" bestFit="1" customWidth="1"/>
    <col min="8204" max="8204" width="15.1796875" bestFit="1" customWidth="1"/>
    <col min="8450" max="8450" width="33.1796875" bestFit="1" customWidth="1"/>
    <col min="8451" max="8451" width="20" customWidth="1"/>
    <col min="8452" max="8452" width="7.54296875" customWidth="1"/>
    <col min="8453" max="8453" width="33.81640625" bestFit="1" customWidth="1"/>
    <col min="8454" max="8454" width="20.7265625" customWidth="1"/>
    <col min="8455" max="8455" width="5.54296875" customWidth="1"/>
    <col min="8456" max="8456" width="36.453125" bestFit="1" customWidth="1"/>
    <col min="8457" max="8457" width="16.7265625" bestFit="1" customWidth="1"/>
    <col min="8458" max="8458" width="14.1796875" bestFit="1" customWidth="1"/>
    <col min="8459" max="8459" width="16.81640625" bestFit="1" customWidth="1"/>
    <col min="8460" max="8460" width="15.1796875" bestFit="1" customWidth="1"/>
    <col min="8706" max="8706" width="33.1796875" bestFit="1" customWidth="1"/>
    <col min="8707" max="8707" width="20" customWidth="1"/>
    <col min="8708" max="8708" width="7.54296875" customWidth="1"/>
    <col min="8709" max="8709" width="33.81640625" bestFit="1" customWidth="1"/>
    <col min="8710" max="8710" width="20.7265625" customWidth="1"/>
    <col min="8711" max="8711" width="5.54296875" customWidth="1"/>
    <col min="8712" max="8712" width="36.453125" bestFit="1" customWidth="1"/>
    <col min="8713" max="8713" width="16.7265625" bestFit="1" customWidth="1"/>
    <col min="8714" max="8714" width="14.1796875" bestFit="1" customWidth="1"/>
    <col min="8715" max="8715" width="16.81640625" bestFit="1" customWidth="1"/>
    <col min="8716" max="8716" width="15.1796875" bestFit="1" customWidth="1"/>
    <col min="8962" max="8962" width="33.1796875" bestFit="1" customWidth="1"/>
    <col min="8963" max="8963" width="20" customWidth="1"/>
    <col min="8964" max="8964" width="7.54296875" customWidth="1"/>
    <col min="8965" max="8965" width="33.81640625" bestFit="1" customWidth="1"/>
    <col min="8966" max="8966" width="20.7265625" customWidth="1"/>
    <col min="8967" max="8967" width="5.54296875" customWidth="1"/>
    <col min="8968" max="8968" width="36.453125" bestFit="1" customWidth="1"/>
    <col min="8969" max="8969" width="16.7265625" bestFit="1" customWidth="1"/>
    <col min="8970" max="8970" width="14.1796875" bestFit="1" customWidth="1"/>
    <col min="8971" max="8971" width="16.81640625" bestFit="1" customWidth="1"/>
    <col min="8972" max="8972" width="15.1796875" bestFit="1" customWidth="1"/>
    <col min="9218" max="9218" width="33.1796875" bestFit="1" customWidth="1"/>
    <col min="9219" max="9219" width="20" customWidth="1"/>
    <col min="9220" max="9220" width="7.54296875" customWidth="1"/>
    <col min="9221" max="9221" width="33.81640625" bestFit="1" customWidth="1"/>
    <col min="9222" max="9222" width="20.7265625" customWidth="1"/>
    <col min="9223" max="9223" width="5.54296875" customWidth="1"/>
    <col min="9224" max="9224" width="36.453125" bestFit="1" customWidth="1"/>
    <col min="9225" max="9225" width="16.7265625" bestFit="1" customWidth="1"/>
    <col min="9226" max="9226" width="14.1796875" bestFit="1" customWidth="1"/>
    <col min="9227" max="9227" width="16.81640625" bestFit="1" customWidth="1"/>
    <col min="9228" max="9228" width="15.1796875" bestFit="1" customWidth="1"/>
    <col min="9474" max="9474" width="33.1796875" bestFit="1" customWidth="1"/>
    <col min="9475" max="9475" width="20" customWidth="1"/>
    <col min="9476" max="9476" width="7.54296875" customWidth="1"/>
    <col min="9477" max="9477" width="33.81640625" bestFit="1" customWidth="1"/>
    <col min="9478" max="9478" width="20.7265625" customWidth="1"/>
    <col min="9479" max="9479" width="5.54296875" customWidth="1"/>
    <col min="9480" max="9480" width="36.453125" bestFit="1" customWidth="1"/>
    <col min="9481" max="9481" width="16.7265625" bestFit="1" customWidth="1"/>
    <col min="9482" max="9482" width="14.1796875" bestFit="1" customWidth="1"/>
    <col min="9483" max="9483" width="16.81640625" bestFit="1" customWidth="1"/>
    <col min="9484" max="9484" width="15.1796875" bestFit="1" customWidth="1"/>
    <col min="9730" max="9730" width="33.1796875" bestFit="1" customWidth="1"/>
    <col min="9731" max="9731" width="20" customWidth="1"/>
    <col min="9732" max="9732" width="7.54296875" customWidth="1"/>
    <col min="9733" max="9733" width="33.81640625" bestFit="1" customWidth="1"/>
    <col min="9734" max="9734" width="20.7265625" customWidth="1"/>
    <col min="9735" max="9735" width="5.54296875" customWidth="1"/>
    <col min="9736" max="9736" width="36.453125" bestFit="1" customWidth="1"/>
    <col min="9737" max="9737" width="16.7265625" bestFit="1" customWidth="1"/>
    <col min="9738" max="9738" width="14.1796875" bestFit="1" customWidth="1"/>
    <col min="9739" max="9739" width="16.81640625" bestFit="1" customWidth="1"/>
    <col min="9740" max="9740" width="15.1796875" bestFit="1" customWidth="1"/>
    <col min="9986" max="9986" width="33.1796875" bestFit="1" customWidth="1"/>
    <col min="9987" max="9987" width="20" customWidth="1"/>
    <col min="9988" max="9988" width="7.54296875" customWidth="1"/>
    <col min="9989" max="9989" width="33.81640625" bestFit="1" customWidth="1"/>
    <col min="9990" max="9990" width="20.7265625" customWidth="1"/>
    <col min="9991" max="9991" width="5.54296875" customWidth="1"/>
    <col min="9992" max="9992" width="36.453125" bestFit="1" customWidth="1"/>
    <col min="9993" max="9993" width="16.7265625" bestFit="1" customWidth="1"/>
    <col min="9994" max="9994" width="14.1796875" bestFit="1" customWidth="1"/>
    <col min="9995" max="9995" width="16.81640625" bestFit="1" customWidth="1"/>
    <col min="9996" max="9996" width="15.1796875" bestFit="1" customWidth="1"/>
    <col min="10242" max="10242" width="33.1796875" bestFit="1" customWidth="1"/>
    <col min="10243" max="10243" width="20" customWidth="1"/>
    <col min="10244" max="10244" width="7.54296875" customWidth="1"/>
    <col min="10245" max="10245" width="33.81640625" bestFit="1" customWidth="1"/>
    <col min="10246" max="10246" width="20.7265625" customWidth="1"/>
    <col min="10247" max="10247" width="5.54296875" customWidth="1"/>
    <col min="10248" max="10248" width="36.453125" bestFit="1" customWidth="1"/>
    <col min="10249" max="10249" width="16.7265625" bestFit="1" customWidth="1"/>
    <col min="10250" max="10250" width="14.1796875" bestFit="1" customWidth="1"/>
    <col min="10251" max="10251" width="16.81640625" bestFit="1" customWidth="1"/>
    <col min="10252" max="10252" width="15.1796875" bestFit="1" customWidth="1"/>
    <col min="10498" max="10498" width="33.1796875" bestFit="1" customWidth="1"/>
    <col min="10499" max="10499" width="20" customWidth="1"/>
    <col min="10500" max="10500" width="7.54296875" customWidth="1"/>
    <col min="10501" max="10501" width="33.81640625" bestFit="1" customWidth="1"/>
    <col min="10502" max="10502" width="20.7265625" customWidth="1"/>
    <col min="10503" max="10503" width="5.54296875" customWidth="1"/>
    <col min="10504" max="10504" width="36.453125" bestFit="1" customWidth="1"/>
    <col min="10505" max="10505" width="16.7265625" bestFit="1" customWidth="1"/>
    <col min="10506" max="10506" width="14.1796875" bestFit="1" customWidth="1"/>
    <col min="10507" max="10507" width="16.81640625" bestFit="1" customWidth="1"/>
    <col min="10508" max="10508" width="15.1796875" bestFit="1" customWidth="1"/>
    <col min="10754" max="10754" width="33.1796875" bestFit="1" customWidth="1"/>
    <col min="10755" max="10755" width="20" customWidth="1"/>
    <col min="10756" max="10756" width="7.54296875" customWidth="1"/>
    <col min="10757" max="10757" width="33.81640625" bestFit="1" customWidth="1"/>
    <col min="10758" max="10758" width="20.7265625" customWidth="1"/>
    <col min="10759" max="10759" width="5.54296875" customWidth="1"/>
    <col min="10760" max="10760" width="36.453125" bestFit="1" customWidth="1"/>
    <col min="10761" max="10761" width="16.7265625" bestFit="1" customWidth="1"/>
    <col min="10762" max="10762" width="14.1796875" bestFit="1" customWidth="1"/>
    <col min="10763" max="10763" width="16.81640625" bestFit="1" customWidth="1"/>
    <col min="10764" max="10764" width="15.1796875" bestFit="1" customWidth="1"/>
    <col min="11010" max="11010" width="33.1796875" bestFit="1" customWidth="1"/>
    <col min="11011" max="11011" width="20" customWidth="1"/>
    <col min="11012" max="11012" width="7.54296875" customWidth="1"/>
    <col min="11013" max="11013" width="33.81640625" bestFit="1" customWidth="1"/>
    <col min="11014" max="11014" width="20.7265625" customWidth="1"/>
    <col min="11015" max="11015" width="5.54296875" customWidth="1"/>
    <col min="11016" max="11016" width="36.453125" bestFit="1" customWidth="1"/>
    <col min="11017" max="11017" width="16.7265625" bestFit="1" customWidth="1"/>
    <col min="11018" max="11018" width="14.1796875" bestFit="1" customWidth="1"/>
    <col min="11019" max="11019" width="16.81640625" bestFit="1" customWidth="1"/>
    <col min="11020" max="11020" width="15.1796875" bestFit="1" customWidth="1"/>
    <col min="11266" max="11266" width="33.1796875" bestFit="1" customWidth="1"/>
    <col min="11267" max="11267" width="20" customWidth="1"/>
    <col min="11268" max="11268" width="7.54296875" customWidth="1"/>
    <col min="11269" max="11269" width="33.81640625" bestFit="1" customWidth="1"/>
    <col min="11270" max="11270" width="20.7265625" customWidth="1"/>
    <col min="11271" max="11271" width="5.54296875" customWidth="1"/>
    <col min="11272" max="11272" width="36.453125" bestFit="1" customWidth="1"/>
    <col min="11273" max="11273" width="16.7265625" bestFit="1" customWidth="1"/>
    <col min="11274" max="11274" width="14.1796875" bestFit="1" customWidth="1"/>
    <col min="11275" max="11275" width="16.81640625" bestFit="1" customWidth="1"/>
    <col min="11276" max="11276" width="15.1796875" bestFit="1" customWidth="1"/>
    <col min="11522" max="11522" width="33.1796875" bestFit="1" customWidth="1"/>
    <col min="11523" max="11523" width="20" customWidth="1"/>
    <col min="11524" max="11524" width="7.54296875" customWidth="1"/>
    <col min="11525" max="11525" width="33.81640625" bestFit="1" customWidth="1"/>
    <col min="11526" max="11526" width="20.7265625" customWidth="1"/>
    <col min="11527" max="11527" width="5.54296875" customWidth="1"/>
    <col min="11528" max="11528" width="36.453125" bestFit="1" customWidth="1"/>
    <col min="11529" max="11529" width="16.7265625" bestFit="1" customWidth="1"/>
    <col min="11530" max="11530" width="14.1796875" bestFit="1" customWidth="1"/>
    <col min="11531" max="11531" width="16.81640625" bestFit="1" customWidth="1"/>
    <col min="11532" max="11532" width="15.1796875" bestFit="1" customWidth="1"/>
    <col min="11778" max="11778" width="33.1796875" bestFit="1" customWidth="1"/>
    <col min="11779" max="11779" width="20" customWidth="1"/>
    <col min="11780" max="11780" width="7.54296875" customWidth="1"/>
    <col min="11781" max="11781" width="33.81640625" bestFit="1" customWidth="1"/>
    <col min="11782" max="11782" width="20.7265625" customWidth="1"/>
    <col min="11783" max="11783" width="5.54296875" customWidth="1"/>
    <col min="11784" max="11784" width="36.453125" bestFit="1" customWidth="1"/>
    <col min="11785" max="11785" width="16.7265625" bestFit="1" customWidth="1"/>
    <col min="11786" max="11786" width="14.1796875" bestFit="1" customWidth="1"/>
    <col min="11787" max="11787" width="16.81640625" bestFit="1" customWidth="1"/>
    <col min="11788" max="11788" width="15.1796875" bestFit="1" customWidth="1"/>
    <col min="12034" max="12034" width="33.1796875" bestFit="1" customWidth="1"/>
    <col min="12035" max="12035" width="20" customWidth="1"/>
    <col min="12036" max="12036" width="7.54296875" customWidth="1"/>
    <col min="12037" max="12037" width="33.81640625" bestFit="1" customWidth="1"/>
    <col min="12038" max="12038" width="20.7265625" customWidth="1"/>
    <col min="12039" max="12039" width="5.54296875" customWidth="1"/>
    <col min="12040" max="12040" width="36.453125" bestFit="1" customWidth="1"/>
    <col min="12041" max="12041" width="16.7265625" bestFit="1" customWidth="1"/>
    <col min="12042" max="12042" width="14.1796875" bestFit="1" customWidth="1"/>
    <col min="12043" max="12043" width="16.81640625" bestFit="1" customWidth="1"/>
    <col min="12044" max="12044" width="15.1796875" bestFit="1" customWidth="1"/>
    <col min="12290" max="12290" width="33.1796875" bestFit="1" customWidth="1"/>
    <col min="12291" max="12291" width="20" customWidth="1"/>
    <col min="12292" max="12292" width="7.54296875" customWidth="1"/>
    <col min="12293" max="12293" width="33.81640625" bestFit="1" customWidth="1"/>
    <col min="12294" max="12294" width="20.7265625" customWidth="1"/>
    <col min="12295" max="12295" width="5.54296875" customWidth="1"/>
    <col min="12296" max="12296" width="36.453125" bestFit="1" customWidth="1"/>
    <col min="12297" max="12297" width="16.7265625" bestFit="1" customWidth="1"/>
    <col min="12298" max="12298" width="14.1796875" bestFit="1" customWidth="1"/>
    <col min="12299" max="12299" width="16.81640625" bestFit="1" customWidth="1"/>
    <col min="12300" max="12300" width="15.1796875" bestFit="1" customWidth="1"/>
    <col min="12546" max="12546" width="33.1796875" bestFit="1" customWidth="1"/>
    <col min="12547" max="12547" width="20" customWidth="1"/>
    <col min="12548" max="12548" width="7.54296875" customWidth="1"/>
    <col min="12549" max="12549" width="33.81640625" bestFit="1" customWidth="1"/>
    <col min="12550" max="12550" width="20.7265625" customWidth="1"/>
    <col min="12551" max="12551" width="5.54296875" customWidth="1"/>
    <col min="12552" max="12552" width="36.453125" bestFit="1" customWidth="1"/>
    <col min="12553" max="12553" width="16.7265625" bestFit="1" customWidth="1"/>
    <col min="12554" max="12554" width="14.1796875" bestFit="1" customWidth="1"/>
    <col min="12555" max="12555" width="16.81640625" bestFit="1" customWidth="1"/>
    <col min="12556" max="12556" width="15.1796875" bestFit="1" customWidth="1"/>
    <col min="12802" max="12802" width="33.1796875" bestFit="1" customWidth="1"/>
    <col min="12803" max="12803" width="20" customWidth="1"/>
    <col min="12804" max="12804" width="7.54296875" customWidth="1"/>
    <col min="12805" max="12805" width="33.81640625" bestFit="1" customWidth="1"/>
    <col min="12806" max="12806" width="20.7265625" customWidth="1"/>
    <col min="12807" max="12807" width="5.54296875" customWidth="1"/>
    <col min="12808" max="12808" width="36.453125" bestFit="1" customWidth="1"/>
    <col min="12809" max="12809" width="16.7265625" bestFit="1" customWidth="1"/>
    <col min="12810" max="12810" width="14.1796875" bestFit="1" customWidth="1"/>
    <col min="12811" max="12811" width="16.81640625" bestFit="1" customWidth="1"/>
    <col min="12812" max="12812" width="15.1796875" bestFit="1" customWidth="1"/>
    <col min="13058" max="13058" width="33.1796875" bestFit="1" customWidth="1"/>
    <col min="13059" max="13059" width="20" customWidth="1"/>
    <col min="13060" max="13060" width="7.54296875" customWidth="1"/>
    <col min="13061" max="13061" width="33.81640625" bestFit="1" customWidth="1"/>
    <col min="13062" max="13062" width="20.7265625" customWidth="1"/>
    <col min="13063" max="13063" width="5.54296875" customWidth="1"/>
    <col min="13064" max="13064" width="36.453125" bestFit="1" customWidth="1"/>
    <col min="13065" max="13065" width="16.7265625" bestFit="1" customWidth="1"/>
    <col min="13066" max="13066" width="14.1796875" bestFit="1" customWidth="1"/>
    <col min="13067" max="13067" width="16.81640625" bestFit="1" customWidth="1"/>
    <col min="13068" max="13068" width="15.1796875" bestFit="1" customWidth="1"/>
    <col min="13314" max="13314" width="33.1796875" bestFit="1" customWidth="1"/>
    <col min="13315" max="13315" width="20" customWidth="1"/>
    <col min="13316" max="13316" width="7.54296875" customWidth="1"/>
    <col min="13317" max="13317" width="33.81640625" bestFit="1" customWidth="1"/>
    <col min="13318" max="13318" width="20.7265625" customWidth="1"/>
    <col min="13319" max="13319" width="5.54296875" customWidth="1"/>
    <col min="13320" max="13320" width="36.453125" bestFit="1" customWidth="1"/>
    <col min="13321" max="13321" width="16.7265625" bestFit="1" customWidth="1"/>
    <col min="13322" max="13322" width="14.1796875" bestFit="1" customWidth="1"/>
    <col min="13323" max="13323" width="16.81640625" bestFit="1" customWidth="1"/>
    <col min="13324" max="13324" width="15.1796875" bestFit="1" customWidth="1"/>
    <col min="13570" max="13570" width="33.1796875" bestFit="1" customWidth="1"/>
    <col min="13571" max="13571" width="20" customWidth="1"/>
    <col min="13572" max="13572" width="7.54296875" customWidth="1"/>
    <col min="13573" max="13573" width="33.81640625" bestFit="1" customWidth="1"/>
    <col min="13574" max="13574" width="20.7265625" customWidth="1"/>
    <col min="13575" max="13575" width="5.54296875" customWidth="1"/>
    <col min="13576" max="13576" width="36.453125" bestFit="1" customWidth="1"/>
    <col min="13577" max="13577" width="16.7265625" bestFit="1" customWidth="1"/>
    <col min="13578" max="13578" width="14.1796875" bestFit="1" customWidth="1"/>
    <col min="13579" max="13579" width="16.81640625" bestFit="1" customWidth="1"/>
    <col min="13580" max="13580" width="15.1796875" bestFit="1" customWidth="1"/>
    <col min="13826" max="13826" width="33.1796875" bestFit="1" customWidth="1"/>
    <col min="13827" max="13827" width="20" customWidth="1"/>
    <col min="13828" max="13828" width="7.54296875" customWidth="1"/>
    <col min="13829" max="13829" width="33.81640625" bestFit="1" customWidth="1"/>
    <col min="13830" max="13830" width="20.7265625" customWidth="1"/>
    <col min="13831" max="13831" width="5.54296875" customWidth="1"/>
    <col min="13832" max="13832" width="36.453125" bestFit="1" customWidth="1"/>
    <col min="13833" max="13833" width="16.7265625" bestFit="1" customWidth="1"/>
    <col min="13834" max="13834" width="14.1796875" bestFit="1" customWidth="1"/>
    <col min="13835" max="13835" width="16.81640625" bestFit="1" customWidth="1"/>
    <col min="13836" max="13836" width="15.1796875" bestFit="1" customWidth="1"/>
    <col min="14082" max="14082" width="33.1796875" bestFit="1" customWidth="1"/>
    <col min="14083" max="14083" width="20" customWidth="1"/>
    <col min="14084" max="14084" width="7.54296875" customWidth="1"/>
    <col min="14085" max="14085" width="33.81640625" bestFit="1" customWidth="1"/>
    <col min="14086" max="14086" width="20.7265625" customWidth="1"/>
    <col min="14087" max="14087" width="5.54296875" customWidth="1"/>
    <col min="14088" max="14088" width="36.453125" bestFit="1" customWidth="1"/>
    <col min="14089" max="14089" width="16.7265625" bestFit="1" customWidth="1"/>
    <col min="14090" max="14090" width="14.1796875" bestFit="1" customWidth="1"/>
    <col min="14091" max="14091" width="16.81640625" bestFit="1" customWidth="1"/>
    <col min="14092" max="14092" width="15.1796875" bestFit="1" customWidth="1"/>
    <col min="14338" max="14338" width="33.1796875" bestFit="1" customWidth="1"/>
    <col min="14339" max="14339" width="20" customWidth="1"/>
    <col min="14340" max="14340" width="7.54296875" customWidth="1"/>
    <col min="14341" max="14341" width="33.81640625" bestFit="1" customWidth="1"/>
    <col min="14342" max="14342" width="20.7265625" customWidth="1"/>
    <col min="14343" max="14343" width="5.54296875" customWidth="1"/>
    <col min="14344" max="14344" width="36.453125" bestFit="1" customWidth="1"/>
    <col min="14345" max="14345" width="16.7265625" bestFit="1" customWidth="1"/>
    <col min="14346" max="14346" width="14.1796875" bestFit="1" customWidth="1"/>
    <col min="14347" max="14347" width="16.81640625" bestFit="1" customWidth="1"/>
    <col min="14348" max="14348" width="15.1796875" bestFit="1" customWidth="1"/>
    <col min="14594" max="14594" width="33.1796875" bestFit="1" customWidth="1"/>
    <col min="14595" max="14595" width="20" customWidth="1"/>
    <col min="14596" max="14596" width="7.54296875" customWidth="1"/>
    <col min="14597" max="14597" width="33.81640625" bestFit="1" customWidth="1"/>
    <col min="14598" max="14598" width="20.7265625" customWidth="1"/>
    <col min="14599" max="14599" width="5.54296875" customWidth="1"/>
    <col min="14600" max="14600" width="36.453125" bestFit="1" customWidth="1"/>
    <col min="14601" max="14601" width="16.7265625" bestFit="1" customWidth="1"/>
    <col min="14602" max="14602" width="14.1796875" bestFit="1" customWidth="1"/>
    <col min="14603" max="14603" width="16.81640625" bestFit="1" customWidth="1"/>
    <col min="14604" max="14604" width="15.1796875" bestFit="1" customWidth="1"/>
    <col min="14850" max="14850" width="33.1796875" bestFit="1" customWidth="1"/>
    <col min="14851" max="14851" width="20" customWidth="1"/>
    <col min="14852" max="14852" width="7.54296875" customWidth="1"/>
    <col min="14853" max="14853" width="33.81640625" bestFit="1" customWidth="1"/>
    <col min="14854" max="14854" width="20.7265625" customWidth="1"/>
    <col min="14855" max="14855" width="5.54296875" customWidth="1"/>
    <col min="14856" max="14856" width="36.453125" bestFit="1" customWidth="1"/>
    <col min="14857" max="14857" width="16.7265625" bestFit="1" customWidth="1"/>
    <col min="14858" max="14858" width="14.1796875" bestFit="1" customWidth="1"/>
    <col min="14859" max="14859" width="16.81640625" bestFit="1" customWidth="1"/>
    <col min="14860" max="14860" width="15.1796875" bestFit="1" customWidth="1"/>
    <col min="15106" max="15106" width="33.1796875" bestFit="1" customWidth="1"/>
    <col min="15107" max="15107" width="20" customWidth="1"/>
    <col min="15108" max="15108" width="7.54296875" customWidth="1"/>
    <col min="15109" max="15109" width="33.81640625" bestFit="1" customWidth="1"/>
    <col min="15110" max="15110" width="20.7265625" customWidth="1"/>
    <col min="15111" max="15111" width="5.54296875" customWidth="1"/>
    <col min="15112" max="15112" width="36.453125" bestFit="1" customWidth="1"/>
    <col min="15113" max="15113" width="16.7265625" bestFit="1" customWidth="1"/>
    <col min="15114" max="15114" width="14.1796875" bestFit="1" customWidth="1"/>
    <col min="15115" max="15115" width="16.81640625" bestFit="1" customWidth="1"/>
    <col min="15116" max="15116" width="15.1796875" bestFit="1" customWidth="1"/>
    <col min="15362" max="15362" width="33.1796875" bestFit="1" customWidth="1"/>
    <col min="15363" max="15363" width="20" customWidth="1"/>
    <col min="15364" max="15364" width="7.54296875" customWidth="1"/>
    <col min="15365" max="15365" width="33.81640625" bestFit="1" customWidth="1"/>
    <col min="15366" max="15366" width="20.7265625" customWidth="1"/>
    <col min="15367" max="15367" width="5.54296875" customWidth="1"/>
    <col min="15368" max="15368" width="36.453125" bestFit="1" customWidth="1"/>
    <col min="15369" max="15369" width="16.7265625" bestFit="1" customWidth="1"/>
    <col min="15370" max="15370" width="14.1796875" bestFit="1" customWidth="1"/>
    <col min="15371" max="15371" width="16.81640625" bestFit="1" customWidth="1"/>
    <col min="15372" max="15372" width="15.1796875" bestFit="1" customWidth="1"/>
    <col min="15618" max="15618" width="33.1796875" bestFit="1" customWidth="1"/>
    <col min="15619" max="15619" width="20" customWidth="1"/>
    <col min="15620" max="15620" width="7.54296875" customWidth="1"/>
    <col min="15621" max="15621" width="33.81640625" bestFit="1" customWidth="1"/>
    <col min="15622" max="15622" width="20.7265625" customWidth="1"/>
    <col min="15623" max="15623" width="5.54296875" customWidth="1"/>
    <col min="15624" max="15624" width="36.453125" bestFit="1" customWidth="1"/>
    <col min="15625" max="15625" width="16.7265625" bestFit="1" customWidth="1"/>
    <col min="15626" max="15626" width="14.1796875" bestFit="1" customWidth="1"/>
    <col min="15627" max="15627" width="16.81640625" bestFit="1" customWidth="1"/>
    <col min="15628" max="15628" width="15.1796875" bestFit="1" customWidth="1"/>
    <col min="15874" max="15874" width="33.1796875" bestFit="1" customWidth="1"/>
    <col min="15875" max="15875" width="20" customWidth="1"/>
    <col min="15876" max="15876" width="7.54296875" customWidth="1"/>
    <col min="15877" max="15877" width="33.81640625" bestFit="1" customWidth="1"/>
    <col min="15878" max="15878" width="20.7265625" customWidth="1"/>
    <col min="15879" max="15879" width="5.54296875" customWidth="1"/>
    <col min="15880" max="15880" width="36.453125" bestFit="1" customWidth="1"/>
    <col min="15881" max="15881" width="16.7265625" bestFit="1" customWidth="1"/>
    <col min="15882" max="15882" width="14.1796875" bestFit="1" customWidth="1"/>
    <col min="15883" max="15883" width="16.81640625" bestFit="1" customWidth="1"/>
    <col min="15884" max="15884" width="15.1796875" bestFit="1" customWidth="1"/>
    <col min="16130" max="16130" width="33.1796875" bestFit="1" customWidth="1"/>
    <col min="16131" max="16131" width="20" customWidth="1"/>
    <col min="16132" max="16132" width="7.54296875" customWidth="1"/>
    <col min="16133" max="16133" width="33.81640625" bestFit="1" customWidth="1"/>
    <col min="16134" max="16134" width="20.7265625" customWidth="1"/>
    <col min="16135" max="16135" width="5.54296875" customWidth="1"/>
    <col min="16136" max="16136" width="36.453125" bestFit="1" customWidth="1"/>
    <col min="16137" max="16137" width="16.7265625" bestFit="1" customWidth="1"/>
    <col min="16138" max="16138" width="14.1796875" bestFit="1" customWidth="1"/>
    <col min="16139" max="16139" width="16.81640625" bestFit="1" customWidth="1"/>
    <col min="16140" max="16140" width="15.1796875" bestFit="1" customWidth="1"/>
  </cols>
  <sheetData>
    <row r="1" spans="1:12" x14ac:dyDescent="0.35">
      <c r="F1"/>
    </row>
    <row r="2" spans="1:12" s="20" customFormat="1" x14ac:dyDescent="0.35">
      <c r="F2" s="21"/>
    </row>
    <row r="3" spans="1:12" ht="15" thickBot="1" x14ac:dyDescent="0.4"/>
    <row r="4" spans="1:12" ht="15" thickBot="1" x14ac:dyDescent="0.4">
      <c r="B4" s="306" t="s">
        <v>168</v>
      </c>
      <c r="C4" s="307"/>
    </row>
    <row r="5" spans="1:12" ht="15" thickBot="1" x14ac:dyDescent="0.4">
      <c r="A5" s="23"/>
      <c r="B5" s="24" t="s">
        <v>169</v>
      </c>
      <c r="C5" s="25" t="s">
        <v>41</v>
      </c>
      <c r="F5" s="26" t="s">
        <v>41</v>
      </c>
    </row>
    <row r="6" spans="1:12" ht="15" thickBot="1" x14ac:dyDescent="0.4">
      <c r="A6" s="23"/>
      <c r="B6" s="27" t="s">
        <v>21</v>
      </c>
      <c r="C6" s="28">
        <v>0.6</v>
      </c>
      <c r="E6" s="27" t="s">
        <v>21</v>
      </c>
      <c r="F6" s="28">
        <v>0.4</v>
      </c>
    </row>
    <row r="7" spans="1:12" ht="31.5" customHeight="1" thickBot="1" x14ac:dyDescent="0.4">
      <c r="A7" s="23"/>
      <c r="B7" s="308" t="s">
        <v>170</v>
      </c>
      <c r="C7" s="327"/>
      <c r="D7" s="29"/>
      <c r="E7" s="308" t="s">
        <v>171</v>
      </c>
      <c r="F7" s="328"/>
      <c r="H7" s="302" t="s">
        <v>22</v>
      </c>
      <c r="I7" s="303"/>
    </row>
    <row r="8" spans="1:12" x14ac:dyDescent="0.35">
      <c r="A8" s="23"/>
      <c r="B8" s="243" t="s">
        <v>23</v>
      </c>
      <c r="C8" s="273">
        <v>31154992491</v>
      </c>
      <c r="E8" s="243" t="s">
        <v>23</v>
      </c>
      <c r="F8" s="273">
        <v>5935164290</v>
      </c>
      <c r="H8" s="31" t="s">
        <v>24</v>
      </c>
      <c r="I8" s="32">
        <f>((C8*C6)+(F8*F6))/((C10*C6)+(F10*F6))</f>
        <v>19.851061992434236</v>
      </c>
      <c r="J8" t="s">
        <v>6</v>
      </c>
      <c r="K8" s="33" t="s">
        <v>25</v>
      </c>
      <c r="L8" s="33">
        <v>1.1100000000000001</v>
      </c>
    </row>
    <row r="9" spans="1:12" x14ac:dyDescent="0.35">
      <c r="A9" s="23"/>
      <c r="B9" s="245" t="s">
        <v>26</v>
      </c>
      <c r="C9" s="274">
        <v>39507031627</v>
      </c>
      <c r="E9" s="245" t="s">
        <v>26</v>
      </c>
      <c r="F9" s="274">
        <v>5968865003</v>
      </c>
      <c r="H9" s="35" t="s">
        <v>27</v>
      </c>
      <c r="I9" s="36">
        <f>((C11*C6)+(F11*F6))/((C9*C6)+(F9*F6))</f>
        <v>0.32234427828416284</v>
      </c>
      <c r="J9" t="s">
        <v>6</v>
      </c>
      <c r="K9" s="33" t="s">
        <v>28</v>
      </c>
      <c r="L9" s="33">
        <v>75</v>
      </c>
    </row>
    <row r="10" spans="1:12" x14ac:dyDescent="0.35">
      <c r="A10" s="23"/>
      <c r="B10" s="245" t="s">
        <v>29</v>
      </c>
      <c r="C10" s="274">
        <v>1688470670</v>
      </c>
      <c r="E10" s="245" t="s">
        <v>29</v>
      </c>
      <c r="F10" s="274">
        <v>120434318</v>
      </c>
      <c r="H10" s="35" t="s">
        <v>30</v>
      </c>
      <c r="I10" s="37">
        <f>((C13*C6)+(F13*F6))/((C14*C6)+(F14*F6))</f>
        <v>28.087151699764998</v>
      </c>
      <c r="J10" t="s">
        <v>6</v>
      </c>
      <c r="K10" s="33" t="s">
        <v>25</v>
      </c>
      <c r="L10" s="86">
        <v>0</v>
      </c>
    </row>
    <row r="11" spans="1:12" x14ac:dyDescent="0.35">
      <c r="A11" s="23"/>
      <c r="B11" s="245" t="s">
        <v>31</v>
      </c>
      <c r="C11" s="274">
        <v>11758244666</v>
      </c>
      <c r="E11" s="245" t="s">
        <v>31</v>
      </c>
      <c r="F11" s="274">
        <v>3388960878</v>
      </c>
      <c r="H11" s="35" t="s">
        <v>32</v>
      </c>
      <c r="I11" s="38">
        <f>((C12*C6)+(F12*F6))</f>
        <v>17681233826.599998</v>
      </c>
      <c r="J11" s="38"/>
      <c r="L11" s="33"/>
    </row>
    <row r="12" spans="1:12" ht="15" thickBot="1" x14ac:dyDescent="0.4">
      <c r="A12" s="23"/>
      <c r="B12" s="247" t="s">
        <v>32</v>
      </c>
      <c r="C12" s="248">
        <f>C9-C11</f>
        <v>27748786961</v>
      </c>
      <c r="E12" s="247" t="s">
        <v>32</v>
      </c>
      <c r="F12" s="248">
        <f>+F9-F11</f>
        <v>2579904125</v>
      </c>
      <c r="H12" s="40" t="s">
        <v>33</v>
      </c>
      <c r="I12" s="41">
        <f>+C17+F17</f>
        <v>35281251793</v>
      </c>
      <c r="J12" t="s">
        <v>6</v>
      </c>
      <c r="K12" s="42"/>
      <c r="L12" s="43"/>
    </row>
    <row r="13" spans="1:12" ht="15" thickBot="1" x14ac:dyDescent="0.4">
      <c r="A13" s="23"/>
      <c r="B13" s="245" t="s">
        <v>34</v>
      </c>
      <c r="C13" s="274">
        <v>12408597546</v>
      </c>
      <c r="E13" s="245" t="s">
        <v>34</v>
      </c>
      <c r="F13" s="274">
        <v>3195632284</v>
      </c>
      <c r="I13" s="22"/>
    </row>
    <row r="14" spans="1:12" ht="15" thickBot="1" x14ac:dyDescent="0.4">
      <c r="A14" s="23"/>
      <c r="B14" s="245" t="s">
        <v>35</v>
      </c>
      <c r="C14" s="275">
        <v>517440328</v>
      </c>
      <c r="E14" s="245" t="s">
        <v>35</v>
      </c>
      <c r="F14" s="274">
        <v>298753</v>
      </c>
      <c r="H14" s="302" t="s">
        <v>36</v>
      </c>
      <c r="I14" s="303"/>
    </row>
    <row r="15" spans="1:12" x14ac:dyDescent="0.35">
      <c r="A15" s="23"/>
      <c r="B15" s="247" t="s">
        <v>37</v>
      </c>
      <c r="C15" s="276">
        <v>0.03</v>
      </c>
      <c r="E15" s="247" t="s">
        <v>37</v>
      </c>
      <c r="F15" s="276">
        <v>0.48</v>
      </c>
      <c r="H15" s="31" t="s">
        <v>38</v>
      </c>
      <c r="I15" s="46">
        <f>((C13*C6)+(F13*F6))/((C12*C6)+(F12*F6))</f>
        <v>0.49337119381772587</v>
      </c>
      <c r="J15" t="s">
        <v>6</v>
      </c>
      <c r="K15" s="33" t="s">
        <v>25</v>
      </c>
      <c r="L15" s="86">
        <v>0</v>
      </c>
    </row>
    <row r="16" spans="1:12" ht="15" thickBot="1" x14ac:dyDescent="0.4">
      <c r="A16" s="23"/>
      <c r="B16" s="247" t="s">
        <v>39</v>
      </c>
      <c r="C16" s="276">
        <v>0.03</v>
      </c>
      <c r="E16" s="247" t="s">
        <v>39</v>
      </c>
      <c r="F16" s="276">
        <v>0.21</v>
      </c>
      <c r="H16" s="40" t="s">
        <v>40</v>
      </c>
      <c r="I16" s="47">
        <f>((C13*C6)+(F13*F6))/((C9*C6)+(F9*F6))</f>
        <v>0.33433581242035515</v>
      </c>
      <c r="J16" t="s">
        <v>6</v>
      </c>
      <c r="K16" s="33" t="s">
        <v>25</v>
      </c>
      <c r="L16" s="86">
        <v>0</v>
      </c>
    </row>
    <row r="17" spans="1:9" ht="15" thickBot="1" x14ac:dyDescent="0.4">
      <c r="A17" s="23"/>
      <c r="B17" s="251" t="s">
        <v>33</v>
      </c>
      <c r="C17" s="277">
        <f>C8-C10</f>
        <v>29466521821</v>
      </c>
      <c r="E17" s="251" t="s">
        <v>33</v>
      </c>
      <c r="F17" s="277">
        <f>F8-F10</f>
        <v>5814729972</v>
      </c>
    </row>
    <row r="18" spans="1:9" x14ac:dyDescent="0.35">
      <c r="I18">
        <f>+I16*100</f>
        <v>33.433581242035515</v>
      </c>
    </row>
    <row r="19" spans="1:9" ht="15" thickBot="1" x14ac:dyDescent="0.4"/>
    <row r="20" spans="1:9" ht="15" thickBot="1" x14ac:dyDescent="0.4">
      <c r="A20" s="23"/>
      <c r="B20" s="302" t="str">
        <f>+B7</f>
        <v>ESTUDIOS E INGENIERIA S.A.S.</v>
      </c>
      <c r="C20" s="303"/>
      <c r="D20" s="49">
        <f>+C6</f>
        <v>0.6</v>
      </c>
      <c r="E20" s="302" t="s">
        <v>22</v>
      </c>
      <c r="F20" s="303"/>
    </row>
    <row r="21" spans="1:9" x14ac:dyDescent="0.35">
      <c r="A21" s="23"/>
      <c r="B21" s="30" t="s">
        <v>23</v>
      </c>
      <c r="C21" s="50">
        <f>+C8</f>
        <v>31154992491</v>
      </c>
      <c r="E21" s="31" t="s">
        <v>24</v>
      </c>
      <c r="F21" s="51">
        <f>C21/C23</f>
        <v>18.451604191028085</v>
      </c>
      <c r="H21" s="52"/>
    </row>
    <row r="22" spans="1:9" x14ac:dyDescent="0.35">
      <c r="A22" s="23"/>
      <c r="B22" s="34" t="s">
        <v>26</v>
      </c>
      <c r="C22" s="53">
        <f>+C9</f>
        <v>39507031627</v>
      </c>
      <c r="E22" s="35" t="s">
        <v>27</v>
      </c>
      <c r="F22" s="54">
        <f>C24/C22</f>
        <v>0.2976240983380829</v>
      </c>
      <c r="H22" s="142"/>
    </row>
    <row r="23" spans="1:9" x14ac:dyDescent="0.35">
      <c r="A23" s="23"/>
      <c r="B23" s="34" t="s">
        <v>29</v>
      </c>
      <c r="C23" s="53">
        <f>+C10</f>
        <v>1688470670</v>
      </c>
      <c r="E23" s="35" t="s">
        <v>30</v>
      </c>
      <c r="F23" s="54">
        <f>C26/C27</f>
        <v>23.980731447742897</v>
      </c>
      <c r="H23" s="142"/>
    </row>
    <row r="24" spans="1:9" x14ac:dyDescent="0.35">
      <c r="A24" s="23"/>
      <c r="B24" s="34" t="s">
        <v>31</v>
      </c>
      <c r="C24" s="53">
        <f>+C11</f>
        <v>11758244666</v>
      </c>
      <c r="E24" s="35" t="s">
        <v>32</v>
      </c>
      <c r="F24" s="55">
        <f>C25</f>
        <v>27748786961</v>
      </c>
    </row>
    <row r="25" spans="1:9" ht="15" thickBot="1" x14ac:dyDescent="0.4">
      <c r="A25" s="23"/>
      <c r="B25" s="35" t="s">
        <v>32</v>
      </c>
      <c r="C25" s="56">
        <f>C22-C24</f>
        <v>27748786961</v>
      </c>
      <c r="E25" s="40"/>
      <c r="F25" s="57"/>
    </row>
    <row r="26" spans="1:9" ht="15" thickBot="1" x14ac:dyDescent="0.4">
      <c r="A26" s="23"/>
      <c r="B26" s="34" t="s">
        <v>34</v>
      </c>
      <c r="C26" s="53">
        <f>+C13</f>
        <v>12408597546</v>
      </c>
    </row>
    <row r="27" spans="1:9" ht="15" thickBot="1" x14ac:dyDescent="0.4">
      <c r="A27" s="23"/>
      <c r="B27" s="34" t="s">
        <v>35</v>
      </c>
      <c r="C27" s="53">
        <f>+C14</f>
        <v>517440328</v>
      </c>
      <c r="E27" s="302" t="s">
        <v>36</v>
      </c>
      <c r="F27" s="303"/>
    </row>
    <row r="28" spans="1:9" x14ac:dyDescent="0.35">
      <c r="A28" s="23"/>
      <c r="B28" s="35" t="s">
        <v>37</v>
      </c>
      <c r="C28" s="58">
        <f>C26/C25</f>
        <v>0.44717621579061717</v>
      </c>
      <c r="E28" s="31" t="s">
        <v>38</v>
      </c>
      <c r="F28" s="59">
        <f>C26/C25</f>
        <v>0.44717621579061717</v>
      </c>
    </row>
    <row r="29" spans="1:9" ht="15" thickBot="1" x14ac:dyDescent="0.4">
      <c r="A29" s="23"/>
      <c r="B29" s="35" t="s">
        <v>39</v>
      </c>
      <c r="C29" s="58">
        <f>C26/C22</f>
        <v>0.31408579776769874</v>
      </c>
      <c r="E29" s="40" t="s">
        <v>40</v>
      </c>
      <c r="F29" s="60">
        <f>C26/C22</f>
        <v>0.31408579776769874</v>
      </c>
    </row>
    <row r="30" spans="1:9" ht="15" thickBot="1" x14ac:dyDescent="0.4">
      <c r="A30" s="23"/>
      <c r="B30" s="40" t="s">
        <v>33</v>
      </c>
      <c r="C30" s="48">
        <f>C21-C23</f>
        <v>29466521821</v>
      </c>
    </row>
    <row r="33" spans="1:6" ht="15" thickBot="1" x14ac:dyDescent="0.4"/>
    <row r="34" spans="1:6" ht="15" thickBot="1" x14ac:dyDescent="0.4">
      <c r="A34" s="23"/>
      <c r="B34" s="302" t="str">
        <f>+E7</f>
        <v>COMERCIALIZADORA FF S.A.S.</v>
      </c>
      <c r="C34" s="303"/>
      <c r="D34" s="49">
        <f>+F6</f>
        <v>0.4</v>
      </c>
      <c r="E34" s="302" t="s">
        <v>22</v>
      </c>
      <c r="F34" s="303"/>
    </row>
    <row r="35" spans="1:6" x14ac:dyDescent="0.35">
      <c r="A35" s="23"/>
      <c r="B35" s="30" t="s">
        <v>23</v>
      </c>
      <c r="C35" s="50">
        <f>+F8</f>
        <v>5935164290</v>
      </c>
      <c r="E35" s="31" t="s">
        <v>24</v>
      </c>
      <c r="F35" s="61">
        <f>C35/C37</f>
        <v>49.281337649954558</v>
      </c>
    </row>
    <row r="36" spans="1:6" x14ac:dyDescent="0.35">
      <c r="A36" s="23"/>
      <c r="B36" s="34" t="s">
        <v>26</v>
      </c>
      <c r="C36" s="53">
        <f>+F9</f>
        <v>5968865003</v>
      </c>
      <c r="E36" s="35" t="s">
        <v>27</v>
      </c>
      <c r="F36" s="54">
        <f>C38/C36</f>
        <v>0.56777308186676712</v>
      </c>
    </row>
    <row r="37" spans="1:6" x14ac:dyDescent="0.35">
      <c r="A37" s="23"/>
      <c r="B37" s="34" t="s">
        <v>29</v>
      </c>
      <c r="C37" s="53">
        <f>+F10</f>
        <v>120434318</v>
      </c>
      <c r="E37" s="35" t="s">
        <v>30</v>
      </c>
      <c r="F37" s="54">
        <f>C40/C41</f>
        <v>10696.569688003134</v>
      </c>
    </row>
    <row r="38" spans="1:6" x14ac:dyDescent="0.35">
      <c r="A38" s="23"/>
      <c r="B38" s="34" t="s">
        <v>31</v>
      </c>
      <c r="C38" s="53">
        <f>+F11</f>
        <v>3388960878</v>
      </c>
      <c r="E38" s="35" t="s">
        <v>32</v>
      </c>
      <c r="F38" s="55">
        <f>C39</f>
        <v>2579904125</v>
      </c>
    </row>
    <row r="39" spans="1:6" ht="15" thickBot="1" x14ac:dyDescent="0.4">
      <c r="A39" s="23"/>
      <c r="B39" s="35" t="s">
        <v>32</v>
      </c>
      <c r="C39" s="56">
        <f>C36-C38</f>
        <v>2579904125</v>
      </c>
      <c r="E39" s="40"/>
      <c r="F39" s="57"/>
    </row>
    <row r="40" spans="1:6" ht="15" thickBot="1" x14ac:dyDescent="0.4">
      <c r="A40" s="23"/>
      <c r="B40" s="34" t="s">
        <v>34</v>
      </c>
      <c r="C40" s="53">
        <f>+F13</f>
        <v>3195632284</v>
      </c>
    </row>
    <row r="41" spans="1:6" ht="15" thickBot="1" x14ac:dyDescent="0.4">
      <c r="A41" s="23"/>
      <c r="B41" s="34" t="s">
        <v>35</v>
      </c>
      <c r="C41" s="53">
        <f>+F14</f>
        <v>298753</v>
      </c>
      <c r="E41" s="302" t="s">
        <v>36</v>
      </c>
      <c r="F41" s="303"/>
    </row>
    <row r="42" spans="1:6" x14ac:dyDescent="0.35">
      <c r="A42" s="23"/>
      <c r="B42" s="35" t="s">
        <v>37</v>
      </c>
      <c r="C42" s="45">
        <f>C40/C39</f>
        <v>1.2386631941216033</v>
      </c>
      <c r="E42" s="31" t="s">
        <v>38</v>
      </c>
      <c r="F42" s="59">
        <f>C40/C39</f>
        <v>1.2386631941216033</v>
      </c>
    </row>
    <row r="43" spans="1:6" ht="15" thickBot="1" x14ac:dyDescent="0.4">
      <c r="A43" s="23"/>
      <c r="B43" s="35" t="s">
        <v>39</v>
      </c>
      <c r="C43" s="45">
        <f>C40/C36</f>
        <v>0.53538357500024703</v>
      </c>
      <c r="E43" s="40" t="s">
        <v>40</v>
      </c>
      <c r="F43" s="60">
        <f>C40/C36</f>
        <v>0.53538357500024703</v>
      </c>
    </row>
    <row r="44" spans="1:6" ht="15" thickBot="1" x14ac:dyDescent="0.4">
      <c r="A44" s="23"/>
      <c r="B44" s="40" t="s">
        <v>33</v>
      </c>
      <c r="C44" s="48">
        <f>C35-C37</f>
        <v>5814729972</v>
      </c>
    </row>
    <row r="48" spans="1:6" x14ac:dyDescent="0.35">
      <c r="D48" s="42"/>
      <c r="F48"/>
    </row>
    <row r="49" spans="4:6" x14ac:dyDescent="0.35">
      <c r="D49" s="42"/>
      <c r="F49"/>
    </row>
  </sheetData>
  <mergeCells count="11">
    <mergeCell ref="H7:I7"/>
    <mergeCell ref="H14:I14"/>
    <mergeCell ref="B20:C20"/>
    <mergeCell ref="E20:F20"/>
    <mergeCell ref="E27:F27"/>
    <mergeCell ref="B34:C34"/>
    <mergeCell ref="E34:F34"/>
    <mergeCell ref="E41:F41"/>
    <mergeCell ref="B4:C4"/>
    <mergeCell ref="B7:C7"/>
    <mergeCell ref="E7:F7"/>
  </mergeCells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B37C5-479B-4B8C-9205-7FF6B7212ADE}">
  <sheetPr>
    <tabColor theme="9" tint="-0.249977111117893"/>
  </sheetPr>
  <dimension ref="A1:L49"/>
  <sheetViews>
    <sheetView zoomScale="90" zoomScaleNormal="90" workbookViewId="0">
      <selection activeCell="N7" sqref="N7"/>
    </sheetView>
  </sheetViews>
  <sheetFormatPr baseColWidth="10" defaultRowHeight="14.5" x14ac:dyDescent="0.35"/>
  <cols>
    <col min="2" max="2" width="30.1796875" customWidth="1"/>
    <col min="3" max="3" width="19.7265625" customWidth="1"/>
    <col min="4" max="4" width="5.81640625" customWidth="1"/>
    <col min="5" max="5" width="33.81640625" bestFit="1" customWidth="1"/>
    <col min="6" max="6" width="20.7265625" style="22" customWidth="1"/>
    <col min="7" max="7" width="5.54296875" customWidth="1"/>
    <col min="8" max="8" width="36.453125" bestFit="1" customWidth="1"/>
    <col min="9" max="9" width="16.7265625" bestFit="1" customWidth="1"/>
    <col min="10" max="10" width="14.1796875" bestFit="1" customWidth="1"/>
    <col min="11" max="11" width="16.81640625" bestFit="1" customWidth="1"/>
    <col min="12" max="12" width="15.1796875" bestFit="1" customWidth="1"/>
    <col min="258" max="258" width="33.1796875" bestFit="1" customWidth="1"/>
    <col min="259" max="259" width="20" customWidth="1"/>
    <col min="260" max="260" width="7.54296875" customWidth="1"/>
    <col min="261" max="261" width="33.81640625" bestFit="1" customWidth="1"/>
    <col min="262" max="262" width="20.7265625" customWidth="1"/>
    <col min="263" max="263" width="5.54296875" customWidth="1"/>
    <col min="264" max="264" width="36.453125" bestFit="1" customWidth="1"/>
    <col min="265" max="265" width="16.7265625" bestFit="1" customWidth="1"/>
    <col min="266" max="266" width="14.1796875" bestFit="1" customWidth="1"/>
    <col min="267" max="267" width="16.81640625" bestFit="1" customWidth="1"/>
    <col min="268" max="268" width="15.1796875" bestFit="1" customWidth="1"/>
    <col min="514" max="514" width="33.1796875" bestFit="1" customWidth="1"/>
    <col min="515" max="515" width="20" customWidth="1"/>
    <col min="516" max="516" width="7.54296875" customWidth="1"/>
    <col min="517" max="517" width="33.81640625" bestFit="1" customWidth="1"/>
    <col min="518" max="518" width="20.7265625" customWidth="1"/>
    <col min="519" max="519" width="5.54296875" customWidth="1"/>
    <col min="520" max="520" width="36.453125" bestFit="1" customWidth="1"/>
    <col min="521" max="521" width="16.7265625" bestFit="1" customWidth="1"/>
    <col min="522" max="522" width="14.1796875" bestFit="1" customWidth="1"/>
    <col min="523" max="523" width="16.81640625" bestFit="1" customWidth="1"/>
    <col min="524" max="524" width="15.1796875" bestFit="1" customWidth="1"/>
    <col min="770" max="770" width="33.1796875" bestFit="1" customWidth="1"/>
    <col min="771" max="771" width="20" customWidth="1"/>
    <col min="772" max="772" width="7.54296875" customWidth="1"/>
    <col min="773" max="773" width="33.81640625" bestFit="1" customWidth="1"/>
    <col min="774" max="774" width="20.7265625" customWidth="1"/>
    <col min="775" max="775" width="5.54296875" customWidth="1"/>
    <col min="776" max="776" width="36.453125" bestFit="1" customWidth="1"/>
    <col min="777" max="777" width="16.7265625" bestFit="1" customWidth="1"/>
    <col min="778" max="778" width="14.1796875" bestFit="1" customWidth="1"/>
    <col min="779" max="779" width="16.81640625" bestFit="1" customWidth="1"/>
    <col min="780" max="780" width="15.1796875" bestFit="1" customWidth="1"/>
    <col min="1026" max="1026" width="33.1796875" bestFit="1" customWidth="1"/>
    <col min="1027" max="1027" width="20" customWidth="1"/>
    <col min="1028" max="1028" width="7.54296875" customWidth="1"/>
    <col min="1029" max="1029" width="33.81640625" bestFit="1" customWidth="1"/>
    <col min="1030" max="1030" width="20.7265625" customWidth="1"/>
    <col min="1031" max="1031" width="5.54296875" customWidth="1"/>
    <col min="1032" max="1032" width="36.453125" bestFit="1" customWidth="1"/>
    <col min="1033" max="1033" width="16.7265625" bestFit="1" customWidth="1"/>
    <col min="1034" max="1034" width="14.1796875" bestFit="1" customWidth="1"/>
    <col min="1035" max="1035" width="16.81640625" bestFit="1" customWidth="1"/>
    <col min="1036" max="1036" width="15.1796875" bestFit="1" customWidth="1"/>
    <col min="1282" max="1282" width="33.1796875" bestFit="1" customWidth="1"/>
    <col min="1283" max="1283" width="20" customWidth="1"/>
    <col min="1284" max="1284" width="7.54296875" customWidth="1"/>
    <col min="1285" max="1285" width="33.81640625" bestFit="1" customWidth="1"/>
    <col min="1286" max="1286" width="20.7265625" customWidth="1"/>
    <col min="1287" max="1287" width="5.54296875" customWidth="1"/>
    <col min="1288" max="1288" width="36.453125" bestFit="1" customWidth="1"/>
    <col min="1289" max="1289" width="16.7265625" bestFit="1" customWidth="1"/>
    <col min="1290" max="1290" width="14.1796875" bestFit="1" customWidth="1"/>
    <col min="1291" max="1291" width="16.81640625" bestFit="1" customWidth="1"/>
    <col min="1292" max="1292" width="15.1796875" bestFit="1" customWidth="1"/>
    <col min="1538" max="1538" width="33.1796875" bestFit="1" customWidth="1"/>
    <col min="1539" max="1539" width="20" customWidth="1"/>
    <col min="1540" max="1540" width="7.54296875" customWidth="1"/>
    <col min="1541" max="1541" width="33.81640625" bestFit="1" customWidth="1"/>
    <col min="1542" max="1542" width="20.7265625" customWidth="1"/>
    <col min="1543" max="1543" width="5.54296875" customWidth="1"/>
    <col min="1544" max="1544" width="36.453125" bestFit="1" customWidth="1"/>
    <col min="1545" max="1545" width="16.7265625" bestFit="1" customWidth="1"/>
    <col min="1546" max="1546" width="14.1796875" bestFit="1" customWidth="1"/>
    <col min="1547" max="1547" width="16.81640625" bestFit="1" customWidth="1"/>
    <col min="1548" max="1548" width="15.1796875" bestFit="1" customWidth="1"/>
    <col min="1794" max="1794" width="33.1796875" bestFit="1" customWidth="1"/>
    <col min="1795" max="1795" width="20" customWidth="1"/>
    <col min="1796" max="1796" width="7.54296875" customWidth="1"/>
    <col min="1797" max="1797" width="33.81640625" bestFit="1" customWidth="1"/>
    <col min="1798" max="1798" width="20.7265625" customWidth="1"/>
    <col min="1799" max="1799" width="5.54296875" customWidth="1"/>
    <col min="1800" max="1800" width="36.453125" bestFit="1" customWidth="1"/>
    <col min="1801" max="1801" width="16.7265625" bestFit="1" customWidth="1"/>
    <col min="1802" max="1802" width="14.1796875" bestFit="1" customWidth="1"/>
    <col min="1803" max="1803" width="16.81640625" bestFit="1" customWidth="1"/>
    <col min="1804" max="1804" width="15.1796875" bestFit="1" customWidth="1"/>
    <col min="2050" max="2050" width="33.1796875" bestFit="1" customWidth="1"/>
    <col min="2051" max="2051" width="20" customWidth="1"/>
    <col min="2052" max="2052" width="7.54296875" customWidth="1"/>
    <col min="2053" max="2053" width="33.81640625" bestFit="1" customWidth="1"/>
    <col min="2054" max="2054" width="20.7265625" customWidth="1"/>
    <col min="2055" max="2055" width="5.54296875" customWidth="1"/>
    <col min="2056" max="2056" width="36.453125" bestFit="1" customWidth="1"/>
    <col min="2057" max="2057" width="16.7265625" bestFit="1" customWidth="1"/>
    <col min="2058" max="2058" width="14.1796875" bestFit="1" customWidth="1"/>
    <col min="2059" max="2059" width="16.81640625" bestFit="1" customWidth="1"/>
    <col min="2060" max="2060" width="15.1796875" bestFit="1" customWidth="1"/>
    <col min="2306" max="2306" width="33.1796875" bestFit="1" customWidth="1"/>
    <col min="2307" max="2307" width="20" customWidth="1"/>
    <col min="2308" max="2308" width="7.54296875" customWidth="1"/>
    <col min="2309" max="2309" width="33.81640625" bestFit="1" customWidth="1"/>
    <col min="2310" max="2310" width="20.7265625" customWidth="1"/>
    <col min="2311" max="2311" width="5.54296875" customWidth="1"/>
    <col min="2312" max="2312" width="36.453125" bestFit="1" customWidth="1"/>
    <col min="2313" max="2313" width="16.7265625" bestFit="1" customWidth="1"/>
    <col min="2314" max="2314" width="14.1796875" bestFit="1" customWidth="1"/>
    <col min="2315" max="2315" width="16.81640625" bestFit="1" customWidth="1"/>
    <col min="2316" max="2316" width="15.1796875" bestFit="1" customWidth="1"/>
    <col min="2562" max="2562" width="33.1796875" bestFit="1" customWidth="1"/>
    <col min="2563" max="2563" width="20" customWidth="1"/>
    <col min="2564" max="2564" width="7.54296875" customWidth="1"/>
    <col min="2565" max="2565" width="33.81640625" bestFit="1" customWidth="1"/>
    <col min="2566" max="2566" width="20.7265625" customWidth="1"/>
    <col min="2567" max="2567" width="5.54296875" customWidth="1"/>
    <col min="2568" max="2568" width="36.453125" bestFit="1" customWidth="1"/>
    <col min="2569" max="2569" width="16.7265625" bestFit="1" customWidth="1"/>
    <col min="2570" max="2570" width="14.1796875" bestFit="1" customWidth="1"/>
    <col min="2571" max="2571" width="16.81640625" bestFit="1" customWidth="1"/>
    <col min="2572" max="2572" width="15.1796875" bestFit="1" customWidth="1"/>
    <col min="2818" max="2818" width="33.1796875" bestFit="1" customWidth="1"/>
    <col min="2819" max="2819" width="20" customWidth="1"/>
    <col min="2820" max="2820" width="7.54296875" customWidth="1"/>
    <col min="2821" max="2821" width="33.81640625" bestFit="1" customWidth="1"/>
    <col min="2822" max="2822" width="20.7265625" customWidth="1"/>
    <col min="2823" max="2823" width="5.54296875" customWidth="1"/>
    <col min="2824" max="2824" width="36.453125" bestFit="1" customWidth="1"/>
    <col min="2825" max="2825" width="16.7265625" bestFit="1" customWidth="1"/>
    <col min="2826" max="2826" width="14.1796875" bestFit="1" customWidth="1"/>
    <col min="2827" max="2827" width="16.81640625" bestFit="1" customWidth="1"/>
    <col min="2828" max="2828" width="15.1796875" bestFit="1" customWidth="1"/>
    <col min="3074" max="3074" width="33.1796875" bestFit="1" customWidth="1"/>
    <col min="3075" max="3075" width="20" customWidth="1"/>
    <col min="3076" max="3076" width="7.54296875" customWidth="1"/>
    <col min="3077" max="3077" width="33.81640625" bestFit="1" customWidth="1"/>
    <col min="3078" max="3078" width="20.7265625" customWidth="1"/>
    <col min="3079" max="3079" width="5.54296875" customWidth="1"/>
    <col min="3080" max="3080" width="36.453125" bestFit="1" customWidth="1"/>
    <col min="3081" max="3081" width="16.7265625" bestFit="1" customWidth="1"/>
    <col min="3082" max="3082" width="14.1796875" bestFit="1" customWidth="1"/>
    <col min="3083" max="3083" width="16.81640625" bestFit="1" customWidth="1"/>
    <col min="3084" max="3084" width="15.1796875" bestFit="1" customWidth="1"/>
    <col min="3330" max="3330" width="33.1796875" bestFit="1" customWidth="1"/>
    <col min="3331" max="3331" width="20" customWidth="1"/>
    <col min="3332" max="3332" width="7.54296875" customWidth="1"/>
    <col min="3333" max="3333" width="33.81640625" bestFit="1" customWidth="1"/>
    <col min="3334" max="3334" width="20.7265625" customWidth="1"/>
    <col min="3335" max="3335" width="5.54296875" customWidth="1"/>
    <col min="3336" max="3336" width="36.453125" bestFit="1" customWidth="1"/>
    <col min="3337" max="3337" width="16.7265625" bestFit="1" customWidth="1"/>
    <col min="3338" max="3338" width="14.1796875" bestFit="1" customWidth="1"/>
    <col min="3339" max="3339" width="16.81640625" bestFit="1" customWidth="1"/>
    <col min="3340" max="3340" width="15.1796875" bestFit="1" customWidth="1"/>
    <col min="3586" max="3586" width="33.1796875" bestFit="1" customWidth="1"/>
    <col min="3587" max="3587" width="20" customWidth="1"/>
    <col min="3588" max="3588" width="7.54296875" customWidth="1"/>
    <col min="3589" max="3589" width="33.81640625" bestFit="1" customWidth="1"/>
    <col min="3590" max="3590" width="20.7265625" customWidth="1"/>
    <col min="3591" max="3591" width="5.54296875" customWidth="1"/>
    <col min="3592" max="3592" width="36.453125" bestFit="1" customWidth="1"/>
    <col min="3593" max="3593" width="16.7265625" bestFit="1" customWidth="1"/>
    <col min="3594" max="3594" width="14.1796875" bestFit="1" customWidth="1"/>
    <col min="3595" max="3595" width="16.81640625" bestFit="1" customWidth="1"/>
    <col min="3596" max="3596" width="15.1796875" bestFit="1" customWidth="1"/>
    <col min="3842" max="3842" width="33.1796875" bestFit="1" customWidth="1"/>
    <col min="3843" max="3843" width="20" customWidth="1"/>
    <col min="3844" max="3844" width="7.54296875" customWidth="1"/>
    <col min="3845" max="3845" width="33.81640625" bestFit="1" customWidth="1"/>
    <col min="3846" max="3846" width="20.7265625" customWidth="1"/>
    <col min="3847" max="3847" width="5.54296875" customWidth="1"/>
    <col min="3848" max="3848" width="36.453125" bestFit="1" customWidth="1"/>
    <col min="3849" max="3849" width="16.7265625" bestFit="1" customWidth="1"/>
    <col min="3850" max="3850" width="14.1796875" bestFit="1" customWidth="1"/>
    <col min="3851" max="3851" width="16.81640625" bestFit="1" customWidth="1"/>
    <col min="3852" max="3852" width="15.1796875" bestFit="1" customWidth="1"/>
    <col min="4098" max="4098" width="33.1796875" bestFit="1" customWidth="1"/>
    <col min="4099" max="4099" width="20" customWidth="1"/>
    <col min="4100" max="4100" width="7.54296875" customWidth="1"/>
    <col min="4101" max="4101" width="33.81640625" bestFit="1" customWidth="1"/>
    <col min="4102" max="4102" width="20.7265625" customWidth="1"/>
    <col min="4103" max="4103" width="5.54296875" customWidth="1"/>
    <col min="4104" max="4104" width="36.453125" bestFit="1" customWidth="1"/>
    <col min="4105" max="4105" width="16.7265625" bestFit="1" customWidth="1"/>
    <col min="4106" max="4106" width="14.1796875" bestFit="1" customWidth="1"/>
    <col min="4107" max="4107" width="16.81640625" bestFit="1" customWidth="1"/>
    <col min="4108" max="4108" width="15.1796875" bestFit="1" customWidth="1"/>
    <col min="4354" max="4354" width="33.1796875" bestFit="1" customWidth="1"/>
    <col min="4355" max="4355" width="20" customWidth="1"/>
    <col min="4356" max="4356" width="7.54296875" customWidth="1"/>
    <col min="4357" max="4357" width="33.81640625" bestFit="1" customWidth="1"/>
    <col min="4358" max="4358" width="20.7265625" customWidth="1"/>
    <col min="4359" max="4359" width="5.54296875" customWidth="1"/>
    <col min="4360" max="4360" width="36.453125" bestFit="1" customWidth="1"/>
    <col min="4361" max="4361" width="16.7265625" bestFit="1" customWidth="1"/>
    <col min="4362" max="4362" width="14.1796875" bestFit="1" customWidth="1"/>
    <col min="4363" max="4363" width="16.81640625" bestFit="1" customWidth="1"/>
    <col min="4364" max="4364" width="15.1796875" bestFit="1" customWidth="1"/>
    <col min="4610" max="4610" width="33.1796875" bestFit="1" customWidth="1"/>
    <col min="4611" max="4611" width="20" customWidth="1"/>
    <col min="4612" max="4612" width="7.54296875" customWidth="1"/>
    <col min="4613" max="4613" width="33.81640625" bestFit="1" customWidth="1"/>
    <col min="4614" max="4614" width="20.7265625" customWidth="1"/>
    <col min="4615" max="4615" width="5.54296875" customWidth="1"/>
    <col min="4616" max="4616" width="36.453125" bestFit="1" customWidth="1"/>
    <col min="4617" max="4617" width="16.7265625" bestFit="1" customWidth="1"/>
    <col min="4618" max="4618" width="14.1796875" bestFit="1" customWidth="1"/>
    <col min="4619" max="4619" width="16.81640625" bestFit="1" customWidth="1"/>
    <col min="4620" max="4620" width="15.1796875" bestFit="1" customWidth="1"/>
    <col min="4866" max="4866" width="33.1796875" bestFit="1" customWidth="1"/>
    <col min="4867" max="4867" width="20" customWidth="1"/>
    <col min="4868" max="4868" width="7.54296875" customWidth="1"/>
    <col min="4869" max="4869" width="33.81640625" bestFit="1" customWidth="1"/>
    <col min="4870" max="4870" width="20.7265625" customWidth="1"/>
    <col min="4871" max="4871" width="5.54296875" customWidth="1"/>
    <col min="4872" max="4872" width="36.453125" bestFit="1" customWidth="1"/>
    <col min="4873" max="4873" width="16.7265625" bestFit="1" customWidth="1"/>
    <col min="4874" max="4874" width="14.1796875" bestFit="1" customWidth="1"/>
    <col min="4875" max="4875" width="16.81640625" bestFit="1" customWidth="1"/>
    <col min="4876" max="4876" width="15.1796875" bestFit="1" customWidth="1"/>
    <col min="5122" max="5122" width="33.1796875" bestFit="1" customWidth="1"/>
    <col min="5123" max="5123" width="20" customWidth="1"/>
    <col min="5124" max="5124" width="7.54296875" customWidth="1"/>
    <col min="5125" max="5125" width="33.81640625" bestFit="1" customWidth="1"/>
    <col min="5126" max="5126" width="20.7265625" customWidth="1"/>
    <col min="5127" max="5127" width="5.54296875" customWidth="1"/>
    <col min="5128" max="5128" width="36.453125" bestFit="1" customWidth="1"/>
    <col min="5129" max="5129" width="16.7265625" bestFit="1" customWidth="1"/>
    <col min="5130" max="5130" width="14.1796875" bestFit="1" customWidth="1"/>
    <col min="5131" max="5131" width="16.81640625" bestFit="1" customWidth="1"/>
    <col min="5132" max="5132" width="15.1796875" bestFit="1" customWidth="1"/>
    <col min="5378" max="5378" width="33.1796875" bestFit="1" customWidth="1"/>
    <col min="5379" max="5379" width="20" customWidth="1"/>
    <col min="5380" max="5380" width="7.54296875" customWidth="1"/>
    <col min="5381" max="5381" width="33.81640625" bestFit="1" customWidth="1"/>
    <col min="5382" max="5382" width="20.7265625" customWidth="1"/>
    <col min="5383" max="5383" width="5.54296875" customWidth="1"/>
    <col min="5384" max="5384" width="36.453125" bestFit="1" customWidth="1"/>
    <col min="5385" max="5385" width="16.7265625" bestFit="1" customWidth="1"/>
    <col min="5386" max="5386" width="14.1796875" bestFit="1" customWidth="1"/>
    <col min="5387" max="5387" width="16.81640625" bestFit="1" customWidth="1"/>
    <col min="5388" max="5388" width="15.1796875" bestFit="1" customWidth="1"/>
    <col min="5634" max="5634" width="33.1796875" bestFit="1" customWidth="1"/>
    <col min="5635" max="5635" width="20" customWidth="1"/>
    <col min="5636" max="5636" width="7.54296875" customWidth="1"/>
    <col min="5637" max="5637" width="33.81640625" bestFit="1" customWidth="1"/>
    <col min="5638" max="5638" width="20.7265625" customWidth="1"/>
    <col min="5639" max="5639" width="5.54296875" customWidth="1"/>
    <col min="5640" max="5640" width="36.453125" bestFit="1" customWidth="1"/>
    <col min="5641" max="5641" width="16.7265625" bestFit="1" customWidth="1"/>
    <col min="5642" max="5642" width="14.1796875" bestFit="1" customWidth="1"/>
    <col min="5643" max="5643" width="16.81640625" bestFit="1" customWidth="1"/>
    <col min="5644" max="5644" width="15.1796875" bestFit="1" customWidth="1"/>
    <col min="5890" max="5890" width="33.1796875" bestFit="1" customWidth="1"/>
    <col min="5891" max="5891" width="20" customWidth="1"/>
    <col min="5892" max="5892" width="7.54296875" customWidth="1"/>
    <col min="5893" max="5893" width="33.81640625" bestFit="1" customWidth="1"/>
    <col min="5894" max="5894" width="20.7265625" customWidth="1"/>
    <col min="5895" max="5895" width="5.54296875" customWidth="1"/>
    <col min="5896" max="5896" width="36.453125" bestFit="1" customWidth="1"/>
    <col min="5897" max="5897" width="16.7265625" bestFit="1" customWidth="1"/>
    <col min="5898" max="5898" width="14.1796875" bestFit="1" customWidth="1"/>
    <col min="5899" max="5899" width="16.81640625" bestFit="1" customWidth="1"/>
    <col min="5900" max="5900" width="15.1796875" bestFit="1" customWidth="1"/>
    <col min="6146" max="6146" width="33.1796875" bestFit="1" customWidth="1"/>
    <col min="6147" max="6147" width="20" customWidth="1"/>
    <col min="6148" max="6148" width="7.54296875" customWidth="1"/>
    <col min="6149" max="6149" width="33.81640625" bestFit="1" customWidth="1"/>
    <col min="6150" max="6150" width="20.7265625" customWidth="1"/>
    <col min="6151" max="6151" width="5.54296875" customWidth="1"/>
    <col min="6152" max="6152" width="36.453125" bestFit="1" customWidth="1"/>
    <col min="6153" max="6153" width="16.7265625" bestFit="1" customWidth="1"/>
    <col min="6154" max="6154" width="14.1796875" bestFit="1" customWidth="1"/>
    <col min="6155" max="6155" width="16.81640625" bestFit="1" customWidth="1"/>
    <col min="6156" max="6156" width="15.1796875" bestFit="1" customWidth="1"/>
    <col min="6402" max="6402" width="33.1796875" bestFit="1" customWidth="1"/>
    <col min="6403" max="6403" width="20" customWidth="1"/>
    <col min="6404" max="6404" width="7.54296875" customWidth="1"/>
    <col min="6405" max="6405" width="33.81640625" bestFit="1" customWidth="1"/>
    <col min="6406" max="6406" width="20.7265625" customWidth="1"/>
    <col min="6407" max="6407" width="5.54296875" customWidth="1"/>
    <col min="6408" max="6408" width="36.453125" bestFit="1" customWidth="1"/>
    <col min="6409" max="6409" width="16.7265625" bestFit="1" customWidth="1"/>
    <col min="6410" max="6410" width="14.1796875" bestFit="1" customWidth="1"/>
    <col min="6411" max="6411" width="16.81640625" bestFit="1" customWidth="1"/>
    <col min="6412" max="6412" width="15.1796875" bestFit="1" customWidth="1"/>
    <col min="6658" max="6658" width="33.1796875" bestFit="1" customWidth="1"/>
    <col min="6659" max="6659" width="20" customWidth="1"/>
    <col min="6660" max="6660" width="7.54296875" customWidth="1"/>
    <col min="6661" max="6661" width="33.81640625" bestFit="1" customWidth="1"/>
    <col min="6662" max="6662" width="20.7265625" customWidth="1"/>
    <col min="6663" max="6663" width="5.54296875" customWidth="1"/>
    <col min="6664" max="6664" width="36.453125" bestFit="1" customWidth="1"/>
    <col min="6665" max="6665" width="16.7265625" bestFit="1" customWidth="1"/>
    <col min="6666" max="6666" width="14.1796875" bestFit="1" customWidth="1"/>
    <col min="6667" max="6667" width="16.81640625" bestFit="1" customWidth="1"/>
    <col min="6668" max="6668" width="15.1796875" bestFit="1" customWidth="1"/>
    <col min="6914" max="6914" width="33.1796875" bestFit="1" customWidth="1"/>
    <col min="6915" max="6915" width="20" customWidth="1"/>
    <col min="6916" max="6916" width="7.54296875" customWidth="1"/>
    <col min="6917" max="6917" width="33.81640625" bestFit="1" customWidth="1"/>
    <col min="6918" max="6918" width="20.7265625" customWidth="1"/>
    <col min="6919" max="6919" width="5.54296875" customWidth="1"/>
    <col min="6920" max="6920" width="36.453125" bestFit="1" customWidth="1"/>
    <col min="6921" max="6921" width="16.7265625" bestFit="1" customWidth="1"/>
    <col min="6922" max="6922" width="14.1796875" bestFit="1" customWidth="1"/>
    <col min="6923" max="6923" width="16.81640625" bestFit="1" customWidth="1"/>
    <col min="6924" max="6924" width="15.1796875" bestFit="1" customWidth="1"/>
    <col min="7170" max="7170" width="33.1796875" bestFit="1" customWidth="1"/>
    <col min="7171" max="7171" width="20" customWidth="1"/>
    <col min="7172" max="7172" width="7.54296875" customWidth="1"/>
    <col min="7173" max="7173" width="33.81640625" bestFit="1" customWidth="1"/>
    <col min="7174" max="7174" width="20.7265625" customWidth="1"/>
    <col min="7175" max="7175" width="5.54296875" customWidth="1"/>
    <col min="7176" max="7176" width="36.453125" bestFit="1" customWidth="1"/>
    <col min="7177" max="7177" width="16.7265625" bestFit="1" customWidth="1"/>
    <col min="7178" max="7178" width="14.1796875" bestFit="1" customWidth="1"/>
    <col min="7179" max="7179" width="16.81640625" bestFit="1" customWidth="1"/>
    <col min="7180" max="7180" width="15.1796875" bestFit="1" customWidth="1"/>
    <col min="7426" max="7426" width="33.1796875" bestFit="1" customWidth="1"/>
    <col min="7427" max="7427" width="20" customWidth="1"/>
    <col min="7428" max="7428" width="7.54296875" customWidth="1"/>
    <col min="7429" max="7429" width="33.81640625" bestFit="1" customWidth="1"/>
    <col min="7430" max="7430" width="20.7265625" customWidth="1"/>
    <col min="7431" max="7431" width="5.54296875" customWidth="1"/>
    <col min="7432" max="7432" width="36.453125" bestFit="1" customWidth="1"/>
    <col min="7433" max="7433" width="16.7265625" bestFit="1" customWidth="1"/>
    <col min="7434" max="7434" width="14.1796875" bestFit="1" customWidth="1"/>
    <col min="7435" max="7435" width="16.81640625" bestFit="1" customWidth="1"/>
    <col min="7436" max="7436" width="15.1796875" bestFit="1" customWidth="1"/>
    <col min="7682" max="7682" width="33.1796875" bestFit="1" customWidth="1"/>
    <col min="7683" max="7683" width="20" customWidth="1"/>
    <col min="7684" max="7684" width="7.54296875" customWidth="1"/>
    <col min="7685" max="7685" width="33.81640625" bestFit="1" customWidth="1"/>
    <col min="7686" max="7686" width="20.7265625" customWidth="1"/>
    <col min="7687" max="7687" width="5.54296875" customWidth="1"/>
    <col min="7688" max="7688" width="36.453125" bestFit="1" customWidth="1"/>
    <col min="7689" max="7689" width="16.7265625" bestFit="1" customWidth="1"/>
    <col min="7690" max="7690" width="14.1796875" bestFit="1" customWidth="1"/>
    <col min="7691" max="7691" width="16.81640625" bestFit="1" customWidth="1"/>
    <col min="7692" max="7692" width="15.1796875" bestFit="1" customWidth="1"/>
    <col min="7938" max="7938" width="33.1796875" bestFit="1" customWidth="1"/>
    <col min="7939" max="7939" width="20" customWidth="1"/>
    <col min="7940" max="7940" width="7.54296875" customWidth="1"/>
    <col min="7941" max="7941" width="33.81640625" bestFit="1" customWidth="1"/>
    <col min="7942" max="7942" width="20.7265625" customWidth="1"/>
    <col min="7943" max="7943" width="5.54296875" customWidth="1"/>
    <col min="7944" max="7944" width="36.453125" bestFit="1" customWidth="1"/>
    <col min="7945" max="7945" width="16.7265625" bestFit="1" customWidth="1"/>
    <col min="7946" max="7946" width="14.1796875" bestFit="1" customWidth="1"/>
    <col min="7947" max="7947" width="16.81640625" bestFit="1" customWidth="1"/>
    <col min="7948" max="7948" width="15.1796875" bestFit="1" customWidth="1"/>
    <col min="8194" max="8194" width="33.1796875" bestFit="1" customWidth="1"/>
    <col min="8195" max="8195" width="20" customWidth="1"/>
    <col min="8196" max="8196" width="7.54296875" customWidth="1"/>
    <col min="8197" max="8197" width="33.81640625" bestFit="1" customWidth="1"/>
    <col min="8198" max="8198" width="20.7265625" customWidth="1"/>
    <col min="8199" max="8199" width="5.54296875" customWidth="1"/>
    <col min="8200" max="8200" width="36.453125" bestFit="1" customWidth="1"/>
    <col min="8201" max="8201" width="16.7265625" bestFit="1" customWidth="1"/>
    <col min="8202" max="8202" width="14.1796875" bestFit="1" customWidth="1"/>
    <col min="8203" max="8203" width="16.81640625" bestFit="1" customWidth="1"/>
    <col min="8204" max="8204" width="15.1796875" bestFit="1" customWidth="1"/>
    <col min="8450" max="8450" width="33.1796875" bestFit="1" customWidth="1"/>
    <col min="8451" max="8451" width="20" customWidth="1"/>
    <col min="8452" max="8452" width="7.54296875" customWidth="1"/>
    <col min="8453" max="8453" width="33.81640625" bestFit="1" customWidth="1"/>
    <col min="8454" max="8454" width="20.7265625" customWidth="1"/>
    <col min="8455" max="8455" width="5.54296875" customWidth="1"/>
    <col min="8456" max="8456" width="36.453125" bestFit="1" customWidth="1"/>
    <col min="8457" max="8457" width="16.7265625" bestFit="1" customWidth="1"/>
    <col min="8458" max="8458" width="14.1796875" bestFit="1" customWidth="1"/>
    <col min="8459" max="8459" width="16.81640625" bestFit="1" customWidth="1"/>
    <col min="8460" max="8460" width="15.1796875" bestFit="1" customWidth="1"/>
    <col min="8706" max="8706" width="33.1796875" bestFit="1" customWidth="1"/>
    <col min="8707" max="8707" width="20" customWidth="1"/>
    <col min="8708" max="8708" width="7.54296875" customWidth="1"/>
    <col min="8709" max="8709" width="33.81640625" bestFit="1" customWidth="1"/>
    <col min="8710" max="8710" width="20.7265625" customWidth="1"/>
    <col min="8711" max="8711" width="5.54296875" customWidth="1"/>
    <col min="8712" max="8712" width="36.453125" bestFit="1" customWidth="1"/>
    <col min="8713" max="8713" width="16.7265625" bestFit="1" customWidth="1"/>
    <col min="8714" max="8714" width="14.1796875" bestFit="1" customWidth="1"/>
    <col min="8715" max="8715" width="16.81640625" bestFit="1" customWidth="1"/>
    <col min="8716" max="8716" width="15.1796875" bestFit="1" customWidth="1"/>
    <col min="8962" max="8962" width="33.1796875" bestFit="1" customWidth="1"/>
    <col min="8963" max="8963" width="20" customWidth="1"/>
    <col min="8964" max="8964" width="7.54296875" customWidth="1"/>
    <col min="8965" max="8965" width="33.81640625" bestFit="1" customWidth="1"/>
    <col min="8966" max="8966" width="20.7265625" customWidth="1"/>
    <col min="8967" max="8967" width="5.54296875" customWidth="1"/>
    <col min="8968" max="8968" width="36.453125" bestFit="1" customWidth="1"/>
    <col min="8969" max="8969" width="16.7265625" bestFit="1" customWidth="1"/>
    <col min="8970" max="8970" width="14.1796875" bestFit="1" customWidth="1"/>
    <col min="8971" max="8971" width="16.81640625" bestFit="1" customWidth="1"/>
    <col min="8972" max="8972" width="15.1796875" bestFit="1" customWidth="1"/>
    <col min="9218" max="9218" width="33.1796875" bestFit="1" customWidth="1"/>
    <col min="9219" max="9219" width="20" customWidth="1"/>
    <col min="9220" max="9220" width="7.54296875" customWidth="1"/>
    <col min="9221" max="9221" width="33.81640625" bestFit="1" customWidth="1"/>
    <col min="9222" max="9222" width="20.7265625" customWidth="1"/>
    <col min="9223" max="9223" width="5.54296875" customWidth="1"/>
    <col min="9224" max="9224" width="36.453125" bestFit="1" customWidth="1"/>
    <col min="9225" max="9225" width="16.7265625" bestFit="1" customWidth="1"/>
    <col min="9226" max="9226" width="14.1796875" bestFit="1" customWidth="1"/>
    <col min="9227" max="9227" width="16.81640625" bestFit="1" customWidth="1"/>
    <col min="9228" max="9228" width="15.1796875" bestFit="1" customWidth="1"/>
    <col min="9474" max="9474" width="33.1796875" bestFit="1" customWidth="1"/>
    <col min="9475" max="9475" width="20" customWidth="1"/>
    <col min="9476" max="9476" width="7.54296875" customWidth="1"/>
    <col min="9477" max="9477" width="33.81640625" bestFit="1" customWidth="1"/>
    <col min="9478" max="9478" width="20.7265625" customWidth="1"/>
    <col min="9479" max="9479" width="5.54296875" customWidth="1"/>
    <col min="9480" max="9480" width="36.453125" bestFit="1" customWidth="1"/>
    <col min="9481" max="9481" width="16.7265625" bestFit="1" customWidth="1"/>
    <col min="9482" max="9482" width="14.1796875" bestFit="1" customWidth="1"/>
    <col min="9483" max="9483" width="16.81640625" bestFit="1" customWidth="1"/>
    <col min="9484" max="9484" width="15.1796875" bestFit="1" customWidth="1"/>
    <col min="9730" max="9730" width="33.1796875" bestFit="1" customWidth="1"/>
    <col min="9731" max="9731" width="20" customWidth="1"/>
    <col min="9732" max="9732" width="7.54296875" customWidth="1"/>
    <col min="9733" max="9733" width="33.81640625" bestFit="1" customWidth="1"/>
    <col min="9734" max="9734" width="20.7265625" customWidth="1"/>
    <col min="9735" max="9735" width="5.54296875" customWidth="1"/>
    <col min="9736" max="9736" width="36.453125" bestFit="1" customWidth="1"/>
    <col min="9737" max="9737" width="16.7265625" bestFit="1" customWidth="1"/>
    <col min="9738" max="9738" width="14.1796875" bestFit="1" customWidth="1"/>
    <col min="9739" max="9739" width="16.81640625" bestFit="1" customWidth="1"/>
    <col min="9740" max="9740" width="15.1796875" bestFit="1" customWidth="1"/>
    <col min="9986" max="9986" width="33.1796875" bestFit="1" customWidth="1"/>
    <col min="9987" max="9987" width="20" customWidth="1"/>
    <col min="9988" max="9988" width="7.54296875" customWidth="1"/>
    <col min="9989" max="9989" width="33.81640625" bestFit="1" customWidth="1"/>
    <col min="9990" max="9990" width="20.7265625" customWidth="1"/>
    <col min="9991" max="9991" width="5.54296875" customWidth="1"/>
    <col min="9992" max="9992" width="36.453125" bestFit="1" customWidth="1"/>
    <col min="9993" max="9993" width="16.7265625" bestFit="1" customWidth="1"/>
    <col min="9994" max="9994" width="14.1796875" bestFit="1" customWidth="1"/>
    <col min="9995" max="9995" width="16.81640625" bestFit="1" customWidth="1"/>
    <col min="9996" max="9996" width="15.1796875" bestFit="1" customWidth="1"/>
    <col min="10242" max="10242" width="33.1796875" bestFit="1" customWidth="1"/>
    <col min="10243" max="10243" width="20" customWidth="1"/>
    <col min="10244" max="10244" width="7.54296875" customWidth="1"/>
    <col min="10245" max="10245" width="33.81640625" bestFit="1" customWidth="1"/>
    <col min="10246" max="10246" width="20.7265625" customWidth="1"/>
    <col min="10247" max="10247" width="5.54296875" customWidth="1"/>
    <col min="10248" max="10248" width="36.453125" bestFit="1" customWidth="1"/>
    <col min="10249" max="10249" width="16.7265625" bestFit="1" customWidth="1"/>
    <col min="10250" max="10250" width="14.1796875" bestFit="1" customWidth="1"/>
    <col min="10251" max="10251" width="16.81640625" bestFit="1" customWidth="1"/>
    <col min="10252" max="10252" width="15.1796875" bestFit="1" customWidth="1"/>
    <col min="10498" max="10498" width="33.1796875" bestFit="1" customWidth="1"/>
    <col min="10499" max="10499" width="20" customWidth="1"/>
    <col min="10500" max="10500" width="7.54296875" customWidth="1"/>
    <col min="10501" max="10501" width="33.81640625" bestFit="1" customWidth="1"/>
    <col min="10502" max="10502" width="20.7265625" customWidth="1"/>
    <col min="10503" max="10503" width="5.54296875" customWidth="1"/>
    <col min="10504" max="10504" width="36.453125" bestFit="1" customWidth="1"/>
    <col min="10505" max="10505" width="16.7265625" bestFit="1" customWidth="1"/>
    <col min="10506" max="10506" width="14.1796875" bestFit="1" customWidth="1"/>
    <col min="10507" max="10507" width="16.81640625" bestFit="1" customWidth="1"/>
    <col min="10508" max="10508" width="15.1796875" bestFit="1" customWidth="1"/>
    <col min="10754" max="10754" width="33.1796875" bestFit="1" customWidth="1"/>
    <col min="10755" max="10755" width="20" customWidth="1"/>
    <col min="10756" max="10756" width="7.54296875" customWidth="1"/>
    <col min="10757" max="10757" width="33.81640625" bestFit="1" customWidth="1"/>
    <col min="10758" max="10758" width="20.7265625" customWidth="1"/>
    <col min="10759" max="10759" width="5.54296875" customWidth="1"/>
    <col min="10760" max="10760" width="36.453125" bestFit="1" customWidth="1"/>
    <col min="10761" max="10761" width="16.7265625" bestFit="1" customWidth="1"/>
    <col min="10762" max="10762" width="14.1796875" bestFit="1" customWidth="1"/>
    <col min="10763" max="10763" width="16.81640625" bestFit="1" customWidth="1"/>
    <col min="10764" max="10764" width="15.1796875" bestFit="1" customWidth="1"/>
    <col min="11010" max="11010" width="33.1796875" bestFit="1" customWidth="1"/>
    <col min="11011" max="11011" width="20" customWidth="1"/>
    <col min="11012" max="11012" width="7.54296875" customWidth="1"/>
    <col min="11013" max="11013" width="33.81640625" bestFit="1" customWidth="1"/>
    <col min="11014" max="11014" width="20.7265625" customWidth="1"/>
    <col min="11015" max="11015" width="5.54296875" customWidth="1"/>
    <col min="11016" max="11016" width="36.453125" bestFit="1" customWidth="1"/>
    <col min="11017" max="11017" width="16.7265625" bestFit="1" customWidth="1"/>
    <col min="11018" max="11018" width="14.1796875" bestFit="1" customWidth="1"/>
    <col min="11019" max="11019" width="16.81640625" bestFit="1" customWidth="1"/>
    <col min="11020" max="11020" width="15.1796875" bestFit="1" customWidth="1"/>
    <col min="11266" max="11266" width="33.1796875" bestFit="1" customWidth="1"/>
    <col min="11267" max="11267" width="20" customWidth="1"/>
    <col min="11268" max="11268" width="7.54296875" customWidth="1"/>
    <col min="11269" max="11269" width="33.81640625" bestFit="1" customWidth="1"/>
    <col min="11270" max="11270" width="20.7265625" customWidth="1"/>
    <col min="11271" max="11271" width="5.54296875" customWidth="1"/>
    <col min="11272" max="11272" width="36.453125" bestFit="1" customWidth="1"/>
    <col min="11273" max="11273" width="16.7265625" bestFit="1" customWidth="1"/>
    <col min="11274" max="11274" width="14.1796875" bestFit="1" customWidth="1"/>
    <col min="11275" max="11275" width="16.81640625" bestFit="1" customWidth="1"/>
    <col min="11276" max="11276" width="15.1796875" bestFit="1" customWidth="1"/>
    <col min="11522" max="11522" width="33.1796875" bestFit="1" customWidth="1"/>
    <col min="11523" max="11523" width="20" customWidth="1"/>
    <col min="11524" max="11524" width="7.54296875" customWidth="1"/>
    <col min="11525" max="11525" width="33.81640625" bestFit="1" customWidth="1"/>
    <col min="11526" max="11526" width="20.7265625" customWidth="1"/>
    <col min="11527" max="11527" width="5.54296875" customWidth="1"/>
    <col min="11528" max="11528" width="36.453125" bestFit="1" customWidth="1"/>
    <col min="11529" max="11529" width="16.7265625" bestFit="1" customWidth="1"/>
    <col min="11530" max="11530" width="14.1796875" bestFit="1" customWidth="1"/>
    <col min="11531" max="11531" width="16.81640625" bestFit="1" customWidth="1"/>
    <col min="11532" max="11532" width="15.1796875" bestFit="1" customWidth="1"/>
    <col min="11778" max="11778" width="33.1796875" bestFit="1" customWidth="1"/>
    <col min="11779" max="11779" width="20" customWidth="1"/>
    <col min="11780" max="11780" width="7.54296875" customWidth="1"/>
    <col min="11781" max="11781" width="33.81640625" bestFit="1" customWidth="1"/>
    <col min="11782" max="11782" width="20.7265625" customWidth="1"/>
    <col min="11783" max="11783" width="5.54296875" customWidth="1"/>
    <col min="11784" max="11784" width="36.453125" bestFit="1" customWidth="1"/>
    <col min="11785" max="11785" width="16.7265625" bestFit="1" customWidth="1"/>
    <col min="11786" max="11786" width="14.1796875" bestFit="1" customWidth="1"/>
    <col min="11787" max="11787" width="16.81640625" bestFit="1" customWidth="1"/>
    <col min="11788" max="11788" width="15.1796875" bestFit="1" customWidth="1"/>
    <col min="12034" max="12034" width="33.1796875" bestFit="1" customWidth="1"/>
    <col min="12035" max="12035" width="20" customWidth="1"/>
    <col min="12036" max="12036" width="7.54296875" customWidth="1"/>
    <col min="12037" max="12037" width="33.81640625" bestFit="1" customWidth="1"/>
    <col min="12038" max="12038" width="20.7265625" customWidth="1"/>
    <col min="12039" max="12039" width="5.54296875" customWidth="1"/>
    <col min="12040" max="12040" width="36.453125" bestFit="1" customWidth="1"/>
    <col min="12041" max="12041" width="16.7265625" bestFit="1" customWidth="1"/>
    <col min="12042" max="12042" width="14.1796875" bestFit="1" customWidth="1"/>
    <col min="12043" max="12043" width="16.81640625" bestFit="1" customWidth="1"/>
    <col min="12044" max="12044" width="15.1796875" bestFit="1" customWidth="1"/>
    <col min="12290" max="12290" width="33.1796875" bestFit="1" customWidth="1"/>
    <col min="12291" max="12291" width="20" customWidth="1"/>
    <col min="12292" max="12292" width="7.54296875" customWidth="1"/>
    <col min="12293" max="12293" width="33.81640625" bestFit="1" customWidth="1"/>
    <col min="12294" max="12294" width="20.7265625" customWidth="1"/>
    <col min="12295" max="12295" width="5.54296875" customWidth="1"/>
    <col min="12296" max="12296" width="36.453125" bestFit="1" customWidth="1"/>
    <col min="12297" max="12297" width="16.7265625" bestFit="1" customWidth="1"/>
    <col min="12298" max="12298" width="14.1796875" bestFit="1" customWidth="1"/>
    <col min="12299" max="12299" width="16.81640625" bestFit="1" customWidth="1"/>
    <col min="12300" max="12300" width="15.1796875" bestFit="1" customWidth="1"/>
    <col min="12546" max="12546" width="33.1796875" bestFit="1" customWidth="1"/>
    <col min="12547" max="12547" width="20" customWidth="1"/>
    <col min="12548" max="12548" width="7.54296875" customWidth="1"/>
    <col min="12549" max="12549" width="33.81640625" bestFit="1" customWidth="1"/>
    <col min="12550" max="12550" width="20.7265625" customWidth="1"/>
    <col min="12551" max="12551" width="5.54296875" customWidth="1"/>
    <col min="12552" max="12552" width="36.453125" bestFit="1" customWidth="1"/>
    <col min="12553" max="12553" width="16.7265625" bestFit="1" customWidth="1"/>
    <col min="12554" max="12554" width="14.1796875" bestFit="1" customWidth="1"/>
    <col min="12555" max="12555" width="16.81640625" bestFit="1" customWidth="1"/>
    <col min="12556" max="12556" width="15.1796875" bestFit="1" customWidth="1"/>
    <col min="12802" max="12802" width="33.1796875" bestFit="1" customWidth="1"/>
    <col min="12803" max="12803" width="20" customWidth="1"/>
    <col min="12804" max="12804" width="7.54296875" customWidth="1"/>
    <col min="12805" max="12805" width="33.81640625" bestFit="1" customWidth="1"/>
    <col min="12806" max="12806" width="20.7265625" customWidth="1"/>
    <col min="12807" max="12807" width="5.54296875" customWidth="1"/>
    <col min="12808" max="12808" width="36.453125" bestFit="1" customWidth="1"/>
    <col min="12809" max="12809" width="16.7265625" bestFit="1" customWidth="1"/>
    <col min="12810" max="12810" width="14.1796875" bestFit="1" customWidth="1"/>
    <col min="12811" max="12811" width="16.81640625" bestFit="1" customWidth="1"/>
    <col min="12812" max="12812" width="15.1796875" bestFit="1" customWidth="1"/>
    <col min="13058" max="13058" width="33.1796875" bestFit="1" customWidth="1"/>
    <col min="13059" max="13059" width="20" customWidth="1"/>
    <col min="13060" max="13060" width="7.54296875" customWidth="1"/>
    <col min="13061" max="13061" width="33.81640625" bestFit="1" customWidth="1"/>
    <col min="13062" max="13062" width="20.7265625" customWidth="1"/>
    <col min="13063" max="13063" width="5.54296875" customWidth="1"/>
    <col min="13064" max="13064" width="36.453125" bestFit="1" customWidth="1"/>
    <col min="13065" max="13065" width="16.7265625" bestFit="1" customWidth="1"/>
    <col min="13066" max="13066" width="14.1796875" bestFit="1" customWidth="1"/>
    <col min="13067" max="13067" width="16.81640625" bestFit="1" customWidth="1"/>
    <col min="13068" max="13068" width="15.1796875" bestFit="1" customWidth="1"/>
    <col min="13314" max="13314" width="33.1796875" bestFit="1" customWidth="1"/>
    <col min="13315" max="13315" width="20" customWidth="1"/>
    <col min="13316" max="13316" width="7.54296875" customWidth="1"/>
    <col min="13317" max="13317" width="33.81640625" bestFit="1" customWidth="1"/>
    <col min="13318" max="13318" width="20.7265625" customWidth="1"/>
    <col min="13319" max="13319" width="5.54296875" customWidth="1"/>
    <col min="13320" max="13320" width="36.453125" bestFit="1" customWidth="1"/>
    <col min="13321" max="13321" width="16.7265625" bestFit="1" customWidth="1"/>
    <col min="13322" max="13322" width="14.1796875" bestFit="1" customWidth="1"/>
    <col min="13323" max="13323" width="16.81640625" bestFit="1" customWidth="1"/>
    <col min="13324" max="13324" width="15.1796875" bestFit="1" customWidth="1"/>
    <col min="13570" max="13570" width="33.1796875" bestFit="1" customWidth="1"/>
    <col min="13571" max="13571" width="20" customWidth="1"/>
    <col min="13572" max="13572" width="7.54296875" customWidth="1"/>
    <col min="13573" max="13573" width="33.81640625" bestFit="1" customWidth="1"/>
    <col min="13574" max="13574" width="20.7265625" customWidth="1"/>
    <col min="13575" max="13575" width="5.54296875" customWidth="1"/>
    <col min="13576" max="13576" width="36.453125" bestFit="1" customWidth="1"/>
    <col min="13577" max="13577" width="16.7265625" bestFit="1" customWidth="1"/>
    <col min="13578" max="13578" width="14.1796875" bestFit="1" customWidth="1"/>
    <col min="13579" max="13579" width="16.81640625" bestFit="1" customWidth="1"/>
    <col min="13580" max="13580" width="15.1796875" bestFit="1" customWidth="1"/>
    <col min="13826" max="13826" width="33.1796875" bestFit="1" customWidth="1"/>
    <col min="13827" max="13827" width="20" customWidth="1"/>
    <col min="13828" max="13828" width="7.54296875" customWidth="1"/>
    <col min="13829" max="13829" width="33.81640625" bestFit="1" customWidth="1"/>
    <col min="13830" max="13830" width="20.7265625" customWidth="1"/>
    <col min="13831" max="13831" width="5.54296875" customWidth="1"/>
    <col min="13832" max="13832" width="36.453125" bestFit="1" customWidth="1"/>
    <col min="13833" max="13833" width="16.7265625" bestFit="1" customWidth="1"/>
    <col min="13834" max="13834" width="14.1796875" bestFit="1" customWidth="1"/>
    <col min="13835" max="13835" width="16.81640625" bestFit="1" customWidth="1"/>
    <col min="13836" max="13836" width="15.1796875" bestFit="1" customWidth="1"/>
    <col min="14082" max="14082" width="33.1796875" bestFit="1" customWidth="1"/>
    <col min="14083" max="14083" width="20" customWidth="1"/>
    <col min="14084" max="14084" width="7.54296875" customWidth="1"/>
    <col min="14085" max="14085" width="33.81640625" bestFit="1" customWidth="1"/>
    <col min="14086" max="14086" width="20.7265625" customWidth="1"/>
    <col min="14087" max="14087" width="5.54296875" customWidth="1"/>
    <col min="14088" max="14088" width="36.453125" bestFit="1" customWidth="1"/>
    <col min="14089" max="14089" width="16.7265625" bestFit="1" customWidth="1"/>
    <col min="14090" max="14090" width="14.1796875" bestFit="1" customWidth="1"/>
    <col min="14091" max="14091" width="16.81640625" bestFit="1" customWidth="1"/>
    <col min="14092" max="14092" width="15.1796875" bestFit="1" customWidth="1"/>
    <col min="14338" max="14338" width="33.1796875" bestFit="1" customWidth="1"/>
    <col min="14339" max="14339" width="20" customWidth="1"/>
    <col min="14340" max="14340" width="7.54296875" customWidth="1"/>
    <col min="14341" max="14341" width="33.81640625" bestFit="1" customWidth="1"/>
    <col min="14342" max="14342" width="20.7265625" customWidth="1"/>
    <col min="14343" max="14343" width="5.54296875" customWidth="1"/>
    <col min="14344" max="14344" width="36.453125" bestFit="1" customWidth="1"/>
    <col min="14345" max="14345" width="16.7265625" bestFit="1" customWidth="1"/>
    <col min="14346" max="14346" width="14.1796875" bestFit="1" customWidth="1"/>
    <col min="14347" max="14347" width="16.81640625" bestFit="1" customWidth="1"/>
    <col min="14348" max="14348" width="15.1796875" bestFit="1" customWidth="1"/>
    <col min="14594" max="14594" width="33.1796875" bestFit="1" customWidth="1"/>
    <col min="14595" max="14595" width="20" customWidth="1"/>
    <col min="14596" max="14596" width="7.54296875" customWidth="1"/>
    <col min="14597" max="14597" width="33.81640625" bestFit="1" customWidth="1"/>
    <col min="14598" max="14598" width="20.7265625" customWidth="1"/>
    <col min="14599" max="14599" width="5.54296875" customWidth="1"/>
    <col min="14600" max="14600" width="36.453125" bestFit="1" customWidth="1"/>
    <col min="14601" max="14601" width="16.7265625" bestFit="1" customWidth="1"/>
    <col min="14602" max="14602" width="14.1796875" bestFit="1" customWidth="1"/>
    <col min="14603" max="14603" width="16.81640625" bestFit="1" customWidth="1"/>
    <col min="14604" max="14604" width="15.1796875" bestFit="1" customWidth="1"/>
    <col min="14850" max="14850" width="33.1796875" bestFit="1" customWidth="1"/>
    <col min="14851" max="14851" width="20" customWidth="1"/>
    <col min="14852" max="14852" width="7.54296875" customWidth="1"/>
    <col min="14853" max="14853" width="33.81640625" bestFit="1" customWidth="1"/>
    <col min="14854" max="14854" width="20.7265625" customWidth="1"/>
    <col min="14855" max="14855" width="5.54296875" customWidth="1"/>
    <col min="14856" max="14856" width="36.453125" bestFit="1" customWidth="1"/>
    <col min="14857" max="14857" width="16.7265625" bestFit="1" customWidth="1"/>
    <col min="14858" max="14858" width="14.1796875" bestFit="1" customWidth="1"/>
    <col min="14859" max="14859" width="16.81640625" bestFit="1" customWidth="1"/>
    <col min="14860" max="14860" width="15.1796875" bestFit="1" customWidth="1"/>
    <col min="15106" max="15106" width="33.1796875" bestFit="1" customWidth="1"/>
    <col min="15107" max="15107" width="20" customWidth="1"/>
    <col min="15108" max="15108" width="7.54296875" customWidth="1"/>
    <col min="15109" max="15109" width="33.81640625" bestFit="1" customWidth="1"/>
    <col min="15110" max="15110" width="20.7265625" customWidth="1"/>
    <col min="15111" max="15111" width="5.54296875" customWidth="1"/>
    <col min="15112" max="15112" width="36.453125" bestFit="1" customWidth="1"/>
    <col min="15113" max="15113" width="16.7265625" bestFit="1" customWidth="1"/>
    <col min="15114" max="15114" width="14.1796875" bestFit="1" customWidth="1"/>
    <col min="15115" max="15115" width="16.81640625" bestFit="1" customWidth="1"/>
    <col min="15116" max="15116" width="15.1796875" bestFit="1" customWidth="1"/>
    <col min="15362" max="15362" width="33.1796875" bestFit="1" customWidth="1"/>
    <col min="15363" max="15363" width="20" customWidth="1"/>
    <col min="15364" max="15364" width="7.54296875" customWidth="1"/>
    <col min="15365" max="15365" width="33.81640625" bestFit="1" customWidth="1"/>
    <col min="15366" max="15366" width="20.7265625" customWidth="1"/>
    <col min="15367" max="15367" width="5.54296875" customWidth="1"/>
    <col min="15368" max="15368" width="36.453125" bestFit="1" customWidth="1"/>
    <col min="15369" max="15369" width="16.7265625" bestFit="1" customWidth="1"/>
    <col min="15370" max="15370" width="14.1796875" bestFit="1" customWidth="1"/>
    <col min="15371" max="15371" width="16.81640625" bestFit="1" customWidth="1"/>
    <col min="15372" max="15372" width="15.1796875" bestFit="1" customWidth="1"/>
    <col min="15618" max="15618" width="33.1796875" bestFit="1" customWidth="1"/>
    <col min="15619" max="15619" width="20" customWidth="1"/>
    <col min="15620" max="15620" width="7.54296875" customWidth="1"/>
    <col min="15621" max="15621" width="33.81640625" bestFit="1" customWidth="1"/>
    <col min="15622" max="15622" width="20.7265625" customWidth="1"/>
    <col min="15623" max="15623" width="5.54296875" customWidth="1"/>
    <col min="15624" max="15624" width="36.453125" bestFit="1" customWidth="1"/>
    <col min="15625" max="15625" width="16.7265625" bestFit="1" customWidth="1"/>
    <col min="15626" max="15626" width="14.1796875" bestFit="1" customWidth="1"/>
    <col min="15627" max="15627" width="16.81640625" bestFit="1" customWidth="1"/>
    <col min="15628" max="15628" width="15.1796875" bestFit="1" customWidth="1"/>
    <col min="15874" max="15874" width="33.1796875" bestFit="1" customWidth="1"/>
    <col min="15875" max="15875" width="20" customWidth="1"/>
    <col min="15876" max="15876" width="7.54296875" customWidth="1"/>
    <col min="15877" max="15877" width="33.81640625" bestFit="1" customWidth="1"/>
    <col min="15878" max="15878" width="20.7265625" customWidth="1"/>
    <col min="15879" max="15879" width="5.54296875" customWidth="1"/>
    <col min="15880" max="15880" width="36.453125" bestFit="1" customWidth="1"/>
    <col min="15881" max="15881" width="16.7265625" bestFit="1" customWidth="1"/>
    <col min="15882" max="15882" width="14.1796875" bestFit="1" customWidth="1"/>
    <col min="15883" max="15883" width="16.81640625" bestFit="1" customWidth="1"/>
    <col min="15884" max="15884" width="15.1796875" bestFit="1" customWidth="1"/>
    <col min="16130" max="16130" width="33.1796875" bestFit="1" customWidth="1"/>
    <col min="16131" max="16131" width="20" customWidth="1"/>
    <col min="16132" max="16132" width="7.54296875" customWidth="1"/>
    <col min="16133" max="16133" width="33.81640625" bestFit="1" customWidth="1"/>
    <col min="16134" max="16134" width="20.7265625" customWidth="1"/>
    <col min="16135" max="16135" width="5.54296875" customWidth="1"/>
    <col min="16136" max="16136" width="36.453125" bestFit="1" customWidth="1"/>
    <col min="16137" max="16137" width="16.7265625" bestFit="1" customWidth="1"/>
    <col min="16138" max="16138" width="14.1796875" bestFit="1" customWidth="1"/>
    <col min="16139" max="16139" width="16.81640625" bestFit="1" customWidth="1"/>
    <col min="16140" max="16140" width="15.1796875" bestFit="1" customWidth="1"/>
  </cols>
  <sheetData>
    <row r="1" spans="1:12" x14ac:dyDescent="0.35">
      <c r="F1"/>
    </row>
    <row r="2" spans="1:12" s="20" customFormat="1" x14ac:dyDescent="0.35">
      <c r="F2" s="21"/>
    </row>
    <row r="3" spans="1:12" ht="15" thickBot="1" x14ac:dyDescent="0.4"/>
    <row r="4" spans="1:12" ht="15" thickBot="1" x14ac:dyDescent="0.4">
      <c r="B4" s="306" t="s">
        <v>151</v>
      </c>
      <c r="C4" s="307"/>
    </row>
    <row r="5" spans="1:12" ht="15" thickBot="1" x14ac:dyDescent="0.4">
      <c r="A5" s="23"/>
      <c r="B5" s="24" t="s">
        <v>152</v>
      </c>
      <c r="C5" s="25" t="s">
        <v>41</v>
      </c>
      <c r="F5" s="26" t="s">
        <v>41</v>
      </c>
    </row>
    <row r="6" spans="1:12" ht="15" thickBot="1" x14ac:dyDescent="0.4">
      <c r="A6" s="23"/>
      <c r="B6" s="27" t="s">
        <v>21</v>
      </c>
      <c r="C6" s="28">
        <v>0.97</v>
      </c>
      <c r="E6" s="27" t="s">
        <v>21</v>
      </c>
      <c r="F6" s="28">
        <v>0.03</v>
      </c>
    </row>
    <row r="7" spans="1:12" ht="31.5" customHeight="1" thickBot="1" x14ac:dyDescent="0.4">
      <c r="A7" s="23"/>
      <c r="B7" s="308" t="s">
        <v>152</v>
      </c>
      <c r="C7" s="327"/>
      <c r="D7" s="29"/>
      <c r="E7" s="308" t="s">
        <v>153</v>
      </c>
      <c r="F7" s="328"/>
      <c r="H7" s="302" t="s">
        <v>22</v>
      </c>
      <c r="I7" s="303"/>
    </row>
    <row r="8" spans="1:12" x14ac:dyDescent="0.35">
      <c r="A8" s="23"/>
      <c r="B8" s="243" t="s">
        <v>23</v>
      </c>
      <c r="C8" s="244">
        <v>336541433</v>
      </c>
      <c r="E8" s="243" t="s">
        <v>23</v>
      </c>
      <c r="F8" s="244">
        <v>137042000</v>
      </c>
      <c r="H8" s="31" t="s">
        <v>24</v>
      </c>
      <c r="I8" s="32">
        <f>((C8*C6)+(F8*F6))/((C10*C6)+(F10*F6))</f>
        <v>6.6684502046132819</v>
      </c>
      <c r="J8" t="s">
        <v>6</v>
      </c>
      <c r="K8" s="33" t="s">
        <v>25</v>
      </c>
      <c r="L8" s="33">
        <v>1.1100000000000001</v>
      </c>
    </row>
    <row r="9" spans="1:12" x14ac:dyDescent="0.35">
      <c r="A9" s="23"/>
      <c r="B9" s="245" t="s">
        <v>26</v>
      </c>
      <c r="C9" s="246">
        <v>336541433</v>
      </c>
      <c r="E9" s="245" t="s">
        <v>26</v>
      </c>
      <c r="F9" s="246">
        <v>295980000</v>
      </c>
      <c r="H9" s="35" t="s">
        <v>27</v>
      </c>
      <c r="I9" s="36">
        <f>((C11*C6)+(F11*F6))/((C9*C6)+(F9*F6))</f>
        <v>0.2351879356585454</v>
      </c>
      <c r="J9" t="s">
        <v>6</v>
      </c>
      <c r="K9" s="33" t="s">
        <v>28</v>
      </c>
      <c r="L9" s="33">
        <v>75</v>
      </c>
    </row>
    <row r="10" spans="1:12" x14ac:dyDescent="0.35">
      <c r="A10" s="23"/>
      <c r="B10" s="245" t="s">
        <v>29</v>
      </c>
      <c r="C10" s="246">
        <v>50567635</v>
      </c>
      <c r="E10" s="245" t="s">
        <v>29</v>
      </c>
      <c r="F10" s="246">
        <v>17320000</v>
      </c>
      <c r="H10" s="35" t="s">
        <v>30</v>
      </c>
      <c r="I10" s="37" t="e">
        <f>((C13*C6)+(F13*F6))/((C14*C6)+(F14*F6))</f>
        <v>#DIV/0!</v>
      </c>
      <c r="J10" t="s">
        <v>6</v>
      </c>
      <c r="K10" s="33" t="s">
        <v>25</v>
      </c>
      <c r="L10" s="86">
        <v>0</v>
      </c>
    </row>
    <row r="11" spans="1:12" x14ac:dyDescent="0.35">
      <c r="A11" s="23"/>
      <c r="B11" s="245" t="s">
        <v>31</v>
      </c>
      <c r="C11" s="246">
        <v>80767730</v>
      </c>
      <c r="E11" s="245" t="s">
        <v>31</v>
      </c>
      <c r="F11" s="246">
        <v>17320000</v>
      </c>
      <c r="H11" s="35" t="s">
        <v>32</v>
      </c>
      <c r="I11" s="38">
        <f>((C12*C6)+(F12*F6))</f>
        <v>256460291.91</v>
      </c>
      <c r="J11" s="38"/>
      <c r="L11" s="33"/>
    </row>
    <row r="12" spans="1:12" ht="15" thickBot="1" x14ac:dyDescent="0.4">
      <c r="A12" s="23"/>
      <c r="B12" s="247" t="s">
        <v>32</v>
      </c>
      <c r="C12" s="248">
        <f>C9-C11</f>
        <v>255773703</v>
      </c>
      <c r="E12" s="247" t="s">
        <v>32</v>
      </c>
      <c r="F12" s="248">
        <f>+F9-F11</f>
        <v>278660000</v>
      </c>
      <c r="H12" s="40" t="s">
        <v>33</v>
      </c>
      <c r="I12" s="41">
        <f>+C17+F17</f>
        <v>405695798</v>
      </c>
      <c r="J12" t="s">
        <v>6</v>
      </c>
      <c r="K12" s="42"/>
      <c r="L12" s="43"/>
    </row>
    <row r="13" spans="1:12" ht="15" thickBot="1" x14ac:dyDescent="0.4">
      <c r="A13" s="23"/>
      <c r="B13" s="245" t="s">
        <v>34</v>
      </c>
      <c r="C13" s="246">
        <v>230193243</v>
      </c>
      <c r="E13" s="245" t="s">
        <v>34</v>
      </c>
      <c r="F13" s="246">
        <v>144438000</v>
      </c>
      <c r="I13" s="22"/>
    </row>
    <row r="14" spans="1:12" ht="15" thickBot="1" x14ac:dyDescent="0.4">
      <c r="A14" s="23"/>
      <c r="B14" s="245" t="s">
        <v>35</v>
      </c>
      <c r="C14" s="249">
        <v>0</v>
      </c>
      <c r="E14" s="245" t="s">
        <v>35</v>
      </c>
      <c r="F14" s="249">
        <v>0</v>
      </c>
      <c r="H14" s="302" t="s">
        <v>36</v>
      </c>
      <c r="I14" s="303"/>
    </row>
    <row r="15" spans="1:12" x14ac:dyDescent="0.35">
      <c r="A15" s="23"/>
      <c r="B15" s="247" t="s">
        <v>37</v>
      </c>
      <c r="C15" s="249">
        <v>0.89</v>
      </c>
      <c r="E15" s="247" t="s">
        <v>37</v>
      </c>
      <c r="F15" s="249">
        <v>0.51</v>
      </c>
      <c r="H15" s="31" t="s">
        <v>38</v>
      </c>
      <c r="I15" s="46">
        <f>((C13*C6)+(F13*F6))/((C12*C6)+(F12*F6))</f>
        <v>0.8875470897065002</v>
      </c>
      <c r="J15" t="s">
        <v>6</v>
      </c>
      <c r="K15" s="33" t="s">
        <v>25</v>
      </c>
      <c r="L15" s="86">
        <v>0</v>
      </c>
    </row>
    <row r="16" spans="1:12" ht="15" thickBot="1" x14ac:dyDescent="0.4">
      <c r="A16" s="23"/>
      <c r="B16" s="247" t="s">
        <v>39</v>
      </c>
      <c r="C16" s="250">
        <v>0.68</v>
      </c>
      <c r="E16" s="247" t="s">
        <v>39</v>
      </c>
      <c r="F16" s="250">
        <v>0.48</v>
      </c>
      <c r="H16" s="40" t="s">
        <v>40</v>
      </c>
      <c r="I16" s="47">
        <f>((C13*C6)+(F13*F6))/((C9*C6)+(F9*F6))</f>
        <v>0.67880672187867863</v>
      </c>
      <c r="J16" t="s">
        <v>6</v>
      </c>
      <c r="K16" s="33" t="s">
        <v>25</v>
      </c>
      <c r="L16" s="86">
        <v>0</v>
      </c>
    </row>
    <row r="17" spans="1:9" ht="15" thickBot="1" x14ac:dyDescent="0.4">
      <c r="A17" s="23"/>
      <c r="B17" s="251" t="s">
        <v>33</v>
      </c>
      <c r="C17" s="252">
        <f>C8-C10</f>
        <v>285973798</v>
      </c>
      <c r="E17" s="251" t="s">
        <v>33</v>
      </c>
      <c r="F17" s="252">
        <f>F8-F10</f>
        <v>119722000</v>
      </c>
    </row>
    <row r="18" spans="1:9" x14ac:dyDescent="0.35">
      <c r="I18">
        <f>+I16*100</f>
        <v>67.880672187867859</v>
      </c>
    </row>
    <row r="19" spans="1:9" ht="15" thickBot="1" x14ac:dyDescent="0.4"/>
    <row r="20" spans="1:9" ht="15" thickBot="1" x14ac:dyDescent="0.4">
      <c r="A20" s="23"/>
      <c r="B20" s="302" t="str">
        <f>+B7</f>
        <v>KA J S SAS</v>
      </c>
      <c r="C20" s="303"/>
      <c r="D20" s="49">
        <f>+C6</f>
        <v>0.97</v>
      </c>
      <c r="E20" s="302" t="s">
        <v>22</v>
      </c>
      <c r="F20" s="303"/>
    </row>
    <row r="21" spans="1:9" x14ac:dyDescent="0.35">
      <c r="A21" s="23"/>
      <c r="B21" s="30" t="s">
        <v>23</v>
      </c>
      <c r="C21" s="50">
        <f>+C8</f>
        <v>336541433</v>
      </c>
      <c r="E21" s="31" t="s">
        <v>24</v>
      </c>
      <c r="F21" s="51">
        <f>C21/C23</f>
        <v>6.6552733383714706</v>
      </c>
      <c r="H21" s="52"/>
    </row>
    <row r="22" spans="1:9" x14ac:dyDescent="0.35">
      <c r="A22" s="23"/>
      <c r="B22" s="34" t="s">
        <v>26</v>
      </c>
      <c r="C22" s="53">
        <f>+C9</f>
        <v>336541433</v>
      </c>
      <c r="E22" s="35" t="s">
        <v>27</v>
      </c>
      <c r="F22" s="54">
        <f>C24/C22</f>
        <v>0.23999342155294145</v>
      </c>
      <c r="H22" s="142"/>
    </row>
    <row r="23" spans="1:9" x14ac:dyDescent="0.35">
      <c r="A23" s="23"/>
      <c r="B23" s="34" t="s">
        <v>29</v>
      </c>
      <c r="C23" s="53">
        <f>+C10</f>
        <v>50567635</v>
      </c>
      <c r="E23" s="35" t="s">
        <v>30</v>
      </c>
      <c r="F23" s="54" t="e">
        <f>C26/C27</f>
        <v>#DIV/0!</v>
      </c>
      <c r="H23" s="142"/>
    </row>
    <row r="24" spans="1:9" x14ac:dyDescent="0.35">
      <c r="A24" s="23"/>
      <c r="B24" s="34" t="s">
        <v>31</v>
      </c>
      <c r="C24" s="53">
        <f>+C11</f>
        <v>80767730</v>
      </c>
      <c r="E24" s="35" t="s">
        <v>32</v>
      </c>
      <c r="F24" s="55">
        <f>C25</f>
        <v>255773703</v>
      </c>
    </row>
    <row r="25" spans="1:9" ht="15" thickBot="1" x14ac:dyDescent="0.4">
      <c r="A25" s="23"/>
      <c r="B25" s="35" t="s">
        <v>32</v>
      </c>
      <c r="C25" s="56">
        <f>C22-C24</f>
        <v>255773703</v>
      </c>
      <c r="E25" s="40"/>
      <c r="F25" s="57"/>
    </row>
    <row r="26" spans="1:9" ht="15" thickBot="1" x14ac:dyDescent="0.4">
      <c r="A26" s="23"/>
      <c r="B26" s="34" t="s">
        <v>34</v>
      </c>
      <c r="C26" s="53">
        <f>+C13</f>
        <v>230193243</v>
      </c>
    </row>
    <row r="27" spans="1:9" ht="15" thickBot="1" x14ac:dyDescent="0.4">
      <c r="A27" s="23"/>
      <c r="B27" s="34" t="s">
        <v>35</v>
      </c>
      <c r="C27" s="53">
        <f>+C14</f>
        <v>0</v>
      </c>
      <c r="E27" s="302" t="s">
        <v>36</v>
      </c>
      <c r="F27" s="303"/>
    </row>
    <row r="28" spans="1:9" x14ac:dyDescent="0.35">
      <c r="A28" s="23"/>
      <c r="B28" s="35" t="s">
        <v>37</v>
      </c>
      <c r="C28" s="58">
        <f>C26/C25</f>
        <v>0.89998792018114548</v>
      </c>
      <c r="E28" s="31" t="s">
        <v>38</v>
      </c>
      <c r="F28" s="59">
        <f>C26/C25</f>
        <v>0.89998792018114548</v>
      </c>
    </row>
    <row r="29" spans="1:9" ht="15" thickBot="1" x14ac:dyDescent="0.4">
      <c r="A29" s="23"/>
      <c r="B29" s="35" t="s">
        <v>39</v>
      </c>
      <c r="C29" s="58">
        <f>C26/C22</f>
        <v>0.68399673986055676</v>
      </c>
      <c r="E29" s="40" t="s">
        <v>40</v>
      </c>
      <c r="F29" s="60">
        <f>C26/C22</f>
        <v>0.68399673986055676</v>
      </c>
    </row>
    <row r="30" spans="1:9" ht="15" thickBot="1" x14ac:dyDescent="0.4">
      <c r="A30" s="23"/>
      <c r="B30" s="40" t="s">
        <v>33</v>
      </c>
      <c r="C30" s="48">
        <f>C21-C23</f>
        <v>285973798</v>
      </c>
    </row>
    <row r="33" spans="1:6" ht="15" thickBot="1" x14ac:dyDescent="0.4"/>
    <row r="34" spans="1:6" ht="15" thickBot="1" x14ac:dyDescent="0.4">
      <c r="A34" s="23"/>
      <c r="B34" s="302" t="str">
        <f>+E7</f>
        <v>CESAR ERNESTO ARIZA SUÑIGA</v>
      </c>
      <c r="C34" s="303"/>
      <c r="D34" s="49">
        <f>+F6</f>
        <v>0.03</v>
      </c>
      <c r="E34" s="302" t="s">
        <v>22</v>
      </c>
      <c r="F34" s="303"/>
    </row>
    <row r="35" spans="1:6" x14ac:dyDescent="0.35">
      <c r="A35" s="23"/>
      <c r="B35" s="30" t="s">
        <v>23</v>
      </c>
      <c r="C35" s="50">
        <f>+F8</f>
        <v>137042000</v>
      </c>
      <c r="E35" s="31" t="s">
        <v>24</v>
      </c>
      <c r="F35" s="61">
        <f>C35/C37</f>
        <v>7.9123556581986145</v>
      </c>
    </row>
    <row r="36" spans="1:6" x14ac:dyDescent="0.35">
      <c r="A36" s="23"/>
      <c r="B36" s="34" t="s">
        <v>26</v>
      </c>
      <c r="C36" s="53">
        <f>+F9</f>
        <v>295980000</v>
      </c>
      <c r="E36" s="35" t="s">
        <v>27</v>
      </c>
      <c r="F36" s="54">
        <f>C38/C36</f>
        <v>5.8517467396445706E-2</v>
      </c>
    </row>
    <row r="37" spans="1:6" x14ac:dyDescent="0.35">
      <c r="A37" s="23"/>
      <c r="B37" s="34" t="s">
        <v>29</v>
      </c>
      <c r="C37" s="53">
        <f>+F10</f>
        <v>17320000</v>
      </c>
      <c r="E37" s="35" t="s">
        <v>30</v>
      </c>
      <c r="F37" s="54" t="e">
        <f>C40/C41</f>
        <v>#DIV/0!</v>
      </c>
    </row>
    <row r="38" spans="1:6" x14ac:dyDescent="0.35">
      <c r="A38" s="23"/>
      <c r="B38" s="34" t="s">
        <v>31</v>
      </c>
      <c r="C38" s="53">
        <f>+F11</f>
        <v>17320000</v>
      </c>
      <c r="E38" s="35" t="s">
        <v>32</v>
      </c>
      <c r="F38" s="55">
        <f>C39</f>
        <v>278660000</v>
      </c>
    </row>
    <row r="39" spans="1:6" ht="15" thickBot="1" x14ac:dyDescent="0.4">
      <c r="A39" s="23"/>
      <c r="B39" s="35" t="s">
        <v>32</v>
      </c>
      <c r="C39" s="56">
        <f>C36-C38</f>
        <v>278660000</v>
      </c>
      <c r="E39" s="40"/>
      <c r="F39" s="57"/>
    </row>
    <row r="40" spans="1:6" ht="15" thickBot="1" x14ac:dyDescent="0.4">
      <c r="A40" s="23"/>
      <c r="B40" s="34" t="s">
        <v>34</v>
      </c>
      <c r="C40" s="53">
        <f>+F13</f>
        <v>144438000</v>
      </c>
    </row>
    <row r="41" spans="1:6" ht="15" thickBot="1" x14ac:dyDescent="0.4">
      <c r="A41" s="23"/>
      <c r="B41" s="34" t="s">
        <v>35</v>
      </c>
      <c r="C41" s="53">
        <f>+F14</f>
        <v>0</v>
      </c>
      <c r="E41" s="302" t="s">
        <v>36</v>
      </c>
      <c r="F41" s="303"/>
    </row>
    <row r="42" spans="1:6" x14ac:dyDescent="0.35">
      <c r="A42" s="23"/>
      <c r="B42" s="35" t="s">
        <v>37</v>
      </c>
      <c r="C42" s="45">
        <f>C40/C39</f>
        <v>0.51833058207134142</v>
      </c>
      <c r="E42" s="31" t="s">
        <v>38</v>
      </c>
      <c r="F42" s="59">
        <f>C40/C39</f>
        <v>0.51833058207134142</v>
      </c>
    </row>
    <row r="43" spans="1:6" ht="15" thickBot="1" x14ac:dyDescent="0.4">
      <c r="A43" s="23"/>
      <c r="B43" s="35" t="s">
        <v>39</v>
      </c>
      <c r="C43" s="45">
        <f>C40/C36</f>
        <v>0.48799918913440099</v>
      </c>
      <c r="E43" s="40" t="s">
        <v>40</v>
      </c>
      <c r="F43" s="60">
        <f>C40/C36</f>
        <v>0.48799918913440099</v>
      </c>
    </row>
    <row r="44" spans="1:6" ht="15" thickBot="1" x14ac:dyDescent="0.4">
      <c r="A44" s="23"/>
      <c r="B44" s="40" t="s">
        <v>33</v>
      </c>
      <c r="C44" s="48">
        <f>C35-C37</f>
        <v>119722000</v>
      </c>
    </row>
    <row r="48" spans="1:6" x14ac:dyDescent="0.35">
      <c r="D48" s="42"/>
      <c r="F48"/>
    </row>
    <row r="49" spans="4:6" x14ac:dyDescent="0.35">
      <c r="D49" s="42"/>
      <c r="F49"/>
    </row>
  </sheetData>
  <mergeCells count="11">
    <mergeCell ref="H7:I7"/>
    <mergeCell ref="H14:I14"/>
    <mergeCell ref="B20:C20"/>
    <mergeCell ref="E20:F20"/>
    <mergeCell ref="E27:F27"/>
    <mergeCell ref="B34:C34"/>
    <mergeCell ref="E34:F34"/>
    <mergeCell ref="E41:F41"/>
    <mergeCell ref="B4:C4"/>
    <mergeCell ref="B7:C7"/>
    <mergeCell ref="E7:F7"/>
  </mergeCells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0FB29-FA49-490B-9998-8A9444930655}">
  <dimension ref="A1:L45"/>
  <sheetViews>
    <sheetView topLeftCell="H1" workbookViewId="0"/>
  </sheetViews>
  <sheetFormatPr baseColWidth="10" defaultColWidth="11.453125" defaultRowHeight="15.5" x14ac:dyDescent="0.35"/>
  <cols>
    <col min="1" max="1" width="11.453125" style="190"/>
    <col min="2" max="2" width="33.54296875" style="190" bestFit="1" customWidth="1"/>
    <col min="3" max="3" width="17.7265625" style="190" bestFit="1" customWidth="1"/>
    <col min="4" max="4" width="11.453125" style="190"/>
    <col min="5" max="5" width="37.26953125" style="190" bestFit="1" customWidth="1"/>
    <col min="6" max="6" width="18.81640625" style="190" bestFit="1" customWidth="1"/>
    <col min="7" max="7" width="11.453125" style="190"/>
    <col min="8" max="8" width="37.26953125" style="190" bestFit="1" customWidth="1"/>
    <col min="9" max="9" width="15.81640625" style="190" bestFit="1" customWidth="1"/>
    <col min="10" max="10" width="11.453125" style="190"/>
    <col min="11" max="11" width="18.7265625" style="190" bestFit="1" customWidth="1"/>
    <col min="12" max="16384" width="11.453125" style="190"/>
  </cols>
  <sheetData>
    <row r="1" spans="1:12" x14ac:dyDescent="0.35">
      <c r="A1" s="194"/>
      <c r="B1" s="194"/>
      <c r="C1" s="194"/>
      <c r="D1" s="194"/>
      <c r="E1" s="194"/>
      <c r="F1" s="195"/>
      <c r="G1" s="194"/>
      <c r="H1" s="194"/>
      <c r="I1" s="194"/>
      <c r="J1" s="194"/>
      <c r="K1" s="194"/>
    </row>
    <row r="2" spans="1:12" ht="16" thickBot="1" x14ac:dyDescent="0.4">
      <c r="F2" s="196"/>
    </row>
    <row r="3" spans="1:12" ht="16" thickBot="1" x14ac:dyDescent="0.4">
      <c r="B3" s="331" t="s">
        <v>121</v>
      </c>
      <c r="C3" s="332"/>
      <c r="E3" s="331"/>
      <c r="F3" s="332"/>
    </row>
    <row r="4" spans="1:12" ht="16" thickBot="1" x14ac:dyDescent="0.4">
      <c r="A4" s="197"/>
      <c r="B4" s="198"/>
      <c r="C4" s="199" t="s">
        <v>41</v>
      </c>
      <c r="F4" s="200" t="s">
        <v>41</v>
      </c>
    </row>
    <row r="5" spans="1:12" ht="16" thickBot="1" x14ac:dyDescent="0.4">
      <c r="A5" s="197"/>
      <c r="B5" s="201" t="s">
        <v>21</v>
      </c>
      <c r="C5" s="202">
        <v>0.5</v>
      </c>
      <c r="E5" s="201" t="s">
        <v>21</v>
      </c>
      <c r="F5" s="202">
        <v>0.5</v>
      </c>
    </row>
    <row r="6" spans="1:12" ht="28.5" customHeight="1" thickBot="1" x14ac:dyDescent="0.4">
      <c r="A6" s="197"/>
      <c r="B6" s="333" t="s">
        <v>122</v>
      </c>
      <c r="C6" s="334"/>
      <c r="D6" s="203"/>
      <c r="E6" s="335" t="s">
        <v>123</v>
      </c>
      <c r="F6" s="336"/>
      <c r="H6" s="329" t="s">
        <v>22</v>
      </c>
      <c r="I6" s="330"/>
    </row>
    <row r="7" spans="1:12" x14ac:dyDescent="0.35">
      <c r="A7" s="197"/>
      <c r="B7" s="204" t="s">
        <v>23</v>
      </c>
      <c r="C7" s="44">
        <v>210129696</v>
      </c>
      <c r="E7" s="204" t="s">
        <v>23</v>
      </c>
      <c r="F7" s="136">
        <v>1100160588</v>
      </c>
      <c r="H7" s="205" t="s">
        <v>24</v>
      </c>
      <c r="I7" s="206">
        <f>((C7*C5)+(F7*F5))/((C9*C5)+(F9*F5))</f>
        <v>6.9577829895308296</v>
      </c>
      <c r="J7" s="190" t="s">
        <v>6</v>
      </c>
      <c r="K7" s="207" t="s">
        <v>25</v>
      </c>
      <c r="L7" s="207">
        <v>1.5</v>
      </c>
    </row>
    <row r="8" spans="1:12" x14ac:dyDescent="0.35">
      <c r="A8" s="197"/>
      <c r="B8" s="208" t="s">
        <v>26</v>
      </c>
      <c r="C8" s="44">
        <v>210129696</v>
      </c>
      <c r="E8" s="208" t="s">
        <v>26</v>
      </c>
      <c r="F8" s="44">
        <v>1182960588</v>
      </c>
      <c r="H8" s="209" t="s">
        <v>27</v>
      </c>
      <c r="I8" s="210">
        <f>((C10*C5)+(F10*F5))/((C8*C5)+(F8*F5))</f>
        <v>0.13518153644663564</v>
      </c>
      <c r="J8" s="190" t="s">
        <v>6</v>
      </c>
      <c r="K8" s="207" t="s">
        <v>28</v>
      </c>
      <c r="L8" s="207">
        <v>42</v>
      </c>
    </row>
    <row r="9" spans="1:12" x14ac:dyDescent="0.35">
      <c r="A9" s="197"/>
      <c r="B9" s="208" t="s">
        <v>29</v>
      </c>
      <c r="C9" s="44">
        <v>104045085</v>
      </c>
      <c r="E9" s="208" t="s">
        <v>29</v>
      </c>
      <c r="F9" s="44">
        <v>84275000</v>
      </c>
      <c r="H9" s="209" t="s">
        <v>30</v>
      </c>
      <c r="I9" s="211" t="e">
        <f>((C12*C5)+(F12*F5))/((C13*C5)+(F13*F5))</f>
        <v>#DIV/0!</v>
      </c>
      <c r="J9" s="190" t="s">
        <v>6</v>
      </c>
      <c r="K9" s="207" t="s">
        <v>25</v>
      </c>
      <c r="L9" s="212">
        <v>2.8</v>
      </c>
    </row>
    <row r="10" spans="1:12" x14ac:dyDescent="0.35">
      <c r="A10" s="197"/>
      <c r="B10" s="208" t="s">
        <v>31</v>
      </c>
      <c r="C10" s="44">
        <v>104045085</v>
      </c>
      <c r="E10" s="208" t="s">
        <v>31</v>
      </c>
      <c r="F10" s="213">
        <v>84275000</v>
      </c>
      <c r="H10" s="209" t="s">
        <v>32</v>
      </c>
      <c r="I10" s="214">
        <f>((C11*C5)+(F11*F5))</f>
        <v>602385099.5</v>
      </c>
      <c r="J10" s="214"/>
      <c r="L10" s="207"/>
    </row>
    <row r="11" spans="1:12" ht="16" thickBot="1" x14ac:dyDescent="0.4">
      <c r="A11" s="197"/>
      <c r="B11" s="209" t="s">
        <v>32</v>
      </c>
      <c r="C11" s="215">
        <f>C8-C10</f>
        <v>106084611</v>
      </c>
      <c r="E11" s="209" t="s">
        <v>32</v>
      </c>
      <c r="F11" s="39">
        <f>+F8-F10</f>
        <v>1098685588</v>
      </c>
      <c r="H11" s="216" t="s">
        <v>33</v>
      </c>
      <c r="I11" s="217">
        <f>+C16+F16</f>
        <v>1121970199</v>
      </c>
      <c r="J11" s="190" t="s">
        <v>6</v>
      </c>
      <c r="K11" s="218"/>
      <c r="L11" s="219"/>
    </row>
    <row r="12" spans="1:12" ht="16" thickBot="1" x14ac:dyDescent="0.4">
      <c r="A12" s="197"/>
      <c r="B12" s="208" t="s">
        <v>34</v>
      </c>
      <c r="C12" s="44">
        <v>70869550</v>
      </c>
      <c r="E12" s="208" t="s">
        <v>34</v>
      </c>
      <c r="F12" s="44">
        <v>195064203</v>
      </c>
      <c r="I12" s="196"/>
    </row>
    <row r="13" spans="1:12" ht="16" thickBot="1" x14ac:dyDescent="0.4">
      <c r="A13" s="197"/>
      <c r="B13" s="208" t="s">
        <v>35</v>
      </c>
      <c r="C13" s="44">
        <v>0</v>
      </c>
      <c r="E13" s="208" t="s">
        <v>35</v>
      </c>
      <c r="F13" s="44">
        <v>0</v>
      </c>
      <c r="H13" s="329" t="s">
        <v>36</v>
      </c>
      <c r="I13" s="330"/>
    </row>
    <row r="14" spans="1:12" x14ac:dyDescent="0.35">
      <c r="A14" s="197"/>
      <c r="B14" s="209" t="s">
        <v>37</v>
      </c>
      <c r="C14" s="45">
        <f>C12/C11</f>
        <v>0.66804741358763153</v>
      </c>
      <c r="E14" s="209" t="s">
        <v>37</v>
      </c>
      <c r="F14" s="45">
        <f>F12/F11</f>
        <v>0.17754324360901691</v>
      </c>
      <c r="H14" s="205" t="s">
        <v>38</v>
      </c>
      <c r="I14" s="220">
        <f>((C12*C5)+(F12*F5))/((C11*C5)+(F11*F5))</f>
        <v>0.22073400655223213</v>
      </c>
      <c r="J14" s="190" t="s">
        <v>6</v>
      </c>
      <c r="K14" s="207" t="s">
        <v>25</v>
      </c>
      <c r="L14" s="212">
        <v>0.09</v>
      </c>
    </row>
    <row r="15" spans="1:12" ht="16" thickBot="1" x14ac:dyDescent="0.4">
      <c r="A15" s="197"/>
      <c r="B15" s="209" t="s">
        <v>39</v>
      </c>
      <c r="C15" s="45">
        <f>C12/C8</f>
        <v>0.33726575229043304</v>
      </c>
      <c r="E15" s="209" t="s">
        <v>39</v>
      </c>
      <c r="F15" s="45">
        <f>F12/F8</f>
        <v>0.16489492970327088</v>
      </c>
      <c r="H15" s="216" t="s">
        <v>40</v>
      </c>
      <c r="I15" s="221">
        <f>((C12*C5)+(F12*F5))/((C8*C5)+(F8*F5))</f>
        <v>0.19089484440047966</v>
      </c>
      <c r="J15" s="190" t="s">
        <v>6</v>
      </c>
      <c r="K15" s="207" t="s">
        <v>25</v>
      </c>
      <c r="L15" s="212">
        <v>7.0000000000000007E-2</v>
      </c>
    </row>
    <row r="16" spans="1:12" ht="16" thickBot="1" x14ac:dyDescent="0.4">
      <c r="A16" s="197"/>
      <c r="B16" s="216" t="s">
        <v>33</v>
      </c>
      <c r="C16" s="48">
        <f>C7-C9</f>
        <v>106084611</v>
      </c>
      <c r="E16" s="216" t="s">
        <v>33</v>
      </c>
      <c r="F16" s="48">
        <f>F7-F9</f>
        <v>1015885588</v>
      </c>
    </row>
    <row r="17" spans="1:9" x14ac:dyDescent="0.35">
      <c r="F17" s="196"/>
      <c r="I17" s="190">
        <f>+I15*100</f>
        <v>19.089484440047965</v>
      </c>
    </row>
    <row r="18" spans="1:9" ht="16" thickBot="1" x14ac:dyDescent="0.4">
      <c r="F18" s="196"/>
    </row>
    <row r="19" spans="1:9" ht="16" thickBot="1" x14ac:dyDescent="0.4">
      <c r="A19" s="197"/>
      <c r="B19" s="329" t="str">
        <f>+B6</f>
        <v>RODOS GROUP S.A.S.</v>
      </c>
      <c r="C19" s="330"/>
      <c r="D19" s="222">
        <f>+C5</f>
        <v>0.5</v>
      </c>
      <c r="E19" s="329" t="s">
        <v>22</v>
      </c>
      <c r="F19" s="330"/>
    </row>
    <row r="20" spans="1:9" x14ac:dyDescent="0.35">
      <c r="A20" s="197"/>
      <c r="B20" s="204" t="s">
        <v>23</v>
      </c>
      <c r="C20" s="50">
        <f>+C7</f>
        <v>210129696</v>
      </c>
      <c r="E20" s="205" t="s">
        <v>24</v>
      </c>
      <c r="F20" s="223">
        <f>C20/C22</f>
        <v>2.0196023291249174</v>
      </c>
      <c r="H20" s="224"/>
    </row>
    <row r="21" spans="1:9" x14ac:dyDescent="0.35">
      <c r="A21" s="197"/>
      <c r="B21" s="208" t="s">
        <v>26</v>
      </c>
      <c r="C21" s="53">
        <f>+C8</f>
        <v>210129696</v>
      </c>
      <c r="E21" s="209" t="s">
        <v>27</v>
      </c>
      <c r="F21" s="225">
        <f>C23/C21</f>
        <v>0.49514698293762344</v>
      </c>
    </row>
    <row r="22" spans="1:9" x14ac:dyDescent="0.35">
      <c r="A22" s="197"/>
      <c r="B22" s="208" t="s">
        <v>29</v>
      </c>
      <c r="C22" s="53">
        <f>+C9</f>
        <v>104045085</v>
      </c>
      <c r="E22" s="209" t="s">
        <v>30</v>
      </c>
      <c r="F22" s="225" t="e">
        <f>C25/C26</f>
        <v>#DIV/0!</v>
      </c>
    </row>
    <row r="23" spans="1:9" x14ac:dyDescent="0.35">
      <c r="A23" s="197"/>
      <c r="B23" s="208" t="s">
        <v>31</v>
      </c>
      <c r="C23" s="53">
        <f>+C10</f>
        <v>104045085</v>
      </c>
      <c r="E23" s="209" t="s">
        <v>32</v>
      </c>
      <c r="F23" s="226">
        <f>C24</f>
        <v>106084611</v>
      </c>
    </row>
    <row r="24" spans="1:9" ht="16" thickBot="1" x14ac:dyDescent="0.4">
      <c r="A24" s="197"/>
      <c r="B24" s="209" t="s">
        <v>32</v>
      </c>
      <c r="C24" s="56">
        <f>C21-C23</f>
        <v>106084611</v>
      </c>
      <c r="E24" s="216"/>
      <c r="F24" s="227"/>
    </row>
    <row r="25" spans="1:9" ht="16" thickBot="1" x14ac:dyDescent="0.4">
      <c r="A25" s="197"/>
      <c r="B25" s="208" t="s">
        <v>34</v>
      </c>
      <c r="C25" s="228">
        <f>+C12</f>
        <v>70869550</v>
      </c>
      <c r="F25" s="196"/>
    </row>
    <row r="26" spans="1:9" ht="16" thickBot="1" x14ac:dyDescent="0.4">
      <c r="A26" s="197"/>
      <c r="B26" s="208" t="s">
        <v>35</v>
      </c>
      <c r="C26" s="228">
        <f>+C13</f>
        <v>0</v>
      </c>
      <c r="E26" s="329" t="s">
        <v>36</v>
      </c>
      <c r="F26" s="330"/>
    </row>
    <row r="27" spans="1:9" x14ac:dyDescent="0.35">
      <c r="A27" s="197"/>
      <c r="B27" s="209" t="s">
        <v>37</v>
      </c>
      <c r="C27" s="58">
        <f>C25/C24</f>
        <v>0.66804741358763153</v>
      </c>
      <c r="E27" s="205" t="s">
        <v>38</v>
      </c>
      <c r="F27" s="229">
        <f>C25/C24</f>
        <v>0.66804741358763153</v>
      </c>
    </row>
    <row r="28" spans="1:9" ht="16" thickBot="1" x14ac:dyDescent="0.4">
      <c r="A28" s="197"/>
      <c r="B28" s="209" t="s">
        <v>39</v>
      </c>
      <c r="C28" s="58">
        <f>C25/C21</f>
        <v>0.33726575229043304</v>
      </c>
      <c r="E28" s="216" t="s">
        <v>40</v>
      </c>
      <c r="F28" s="230">
        <f>C25/C21</f>
        <v>0.33726575229043304</v>
      </c>
    </row>
    <row r="29" spans="1:9" ht="16" thickBot="1" x14ac:dyDescent="0.4">
      <c r="A29" s="197"/>
      <c r="B29" s="216" t="s">
        <v>33</v>
      </c>
      <c r="C29" s="48">
        <f>C20-C22</f>
        <v>106084611</v>
      </c>
      <c r="F29" s="196"/>
    </row>
    <row r="30" spans="1:9" x14ac:dyDescent="0.35">
      <c r="F30" s="196"/>
    </row>
    <row r="31" spans="1:9" x14ac:dyDescent="0.35">
      <c r="F31" s="196"/>
    </row>
    <row r="32" spans="1:9" ht="16" thickBot="1" x14ac:dyDescent="0.4">
      <c r="F32" s="196"/>
    </row>
    <row r="33" spans="1:7" ht="16" thickBot="1" x14ac:dyDescent="0.4">
      <c r="A33" s="197"/>
      <c r="B33" s="329" t="str">
        <f>+E6</f>
        <v>GRUPO SOCIEDAD CAPITAL SA</v>
      </c>
      <c r="C33" s="330"/>
      <c r="D33" s="222">
        <f>+F5</f>
        <v>0.5</v>
      </c>
      <c r="E33" s="329" t="s">
        <v>22</v>
      </c>
      <c r="F33" s="330"/>
    </row>
    <row r="34" spans="1:7" x14ac:dyDescent="0.35">
      <c r="A34" s="197"/>
      <c r="B34" s="204" t="s">
        <v>23</v>
      </c>
      <c r="C34" s="50">
        <f>+F7</f>
        <v>1100160588</v>
      </c>
      <c r="E34" s="205" t="s">
        <v>24</v>
      </c>
      <c r="F34" s="231">
        <f>C34/C36</f>
        <v>13.054412198160783</v>
      </c>
    </row>
    <row r="35" spans="1:7" x14ac:dyDescent="0.35">
      <c r="A35" s="197"/>
      <c r="B35" s="208" t="s">
        <v>26</v>
      </c>
      <c r="C35" s="53">
        <f>+F8</f>
        <v>1182960588</v>
      </c>
      <c r="E35" s="209" t="s">
        <v>27</v>
      </c>
      <c r="F35" s="225">
        <f>C37/C35</f>
        <v>7.1240750414586079E-2</v>
      </c>
    </row>
    <row r="36" spans="1:7" x14ac:dyDescent="0.35">
      <c r="A36" s="197"/>
      <c r="B36" s="208" t="s">
        <v>29</v>
      </c>
      <c r="C36" s="53">
        <f>+F9</f>
        <v>84275000</v>
      </c>
      <c r="E36" s="209" t="s">
        <v>30</v>
      </c>
      <c r="F36" s="225" t="e">
        <f>C39/C40</f>
        <v>#DIV/0!</v>
      </c>
      <c r="G36" s="190" t="s">
        <v>19</v>
      </c>
    </row>
    <row r="37" spans="1:7" x14ac:dyDescent="0.35">
      <c r="A37" s="197"/>
      <c r="B37" s="208" t="s">
        <v>31</v>
      </c>
      <c r="C37" s="53">
        <f>+F10</f>
        <v>84275000</v>
      </c>
      <c r="E37" s="209" t="s">
        <v>32</v>
      </c>
      <c r="F37" s="226">
        <f>C38</f>
        <v>1098685588</v>
      </c>
    </row>
    <row r="38" spans="1:7" ht="16" thickBot="1" x14ac:dyDescent="0.4">
      <c r="A38" s="197"/>
      <c r="B38" s="209" t="s">
        <v>32</v>
      </c>
      <c r="C38" s="39">
        <f>C35-C37</f>
        <v>1098685588</v>
      </c>
      <c r="E38" s="216"/>
      <c r="F38" s="227"/>
    </row>
    <row r="39" spans="1:7" ht="16" thickBot="1" x14ac:dyDescent="0.4">
      <c r="A39" s="197"/>
      <c r="B39" s="208" t="s">
        <v>34</v>
      </c>
      <c r="C39" s="228">
        <f>+F12</f>
        <v>195064203</v>
      </c>
      <c r="F39" s="196"/>
    </row>
    <row r="40" spans="1:7" ht="16" thickBot="1" x14ac:dyDescent="0.4">
      <c r="A40" s="197"/>
      <c r="B40" s="208" t="s">
        <v>35</v>
      </c>
      <c r="C40" s="53">
        <f>+F13</f>
        <v>0</v>
      </c>
      <c r="E40" s="329" t="s">
        <v>36</v>
      </c>
      <c r="F40" s="330"/>
    </row>
    <row r="41" spans="1:7" x14ac:dyDescent="0.35">
      <c r="A41" s="197"/>
      <c r="B41" s="209" t="s">
        <v>37</v>
      </c>
      <c r="C41" s="45">
        <f>C39/C38</f>
        <v>0.17754324360901691</v>
      </c>
      <c r="E41" s="205" t="s">
        <v>38</v>
      </c>
      <c r="F41" s="229">
        <f>C39/C38</f>
        <v>0.17754324360901691</v>
      </c>
    </row>
    <row r="42" spans="1:7" ht="16" thickBot="1" x14ac:dyDescent="0.4">
      <c r="A42" s="197"/>
      <c r="B42" s="209" t="s">
        <v>39</v>
      </c>
      <c r="C42" s="45">
        <f>C39/C35</f>
        <v>0.16489492970327088</v>
      </c>
      <c r="E42" s="216" t="s">
        <v>40</v>
      </c>
      <c r="F42" s="230">
        <f>C39/C35</f>
        <v>0.16489492970327088</v>
      </c>
    </row>
    <row r="43" spans="1:7" ht="16" thickBot="1" x14ac:dyDescent="0.4">
      <c r="A43" s="197"/>
      <c r="B43" s="216" t="s">
        <v>33</v>
      </c>
      <c r="C43" s="48">
        <f>C34-C36</f>
        <v>1015885588</v>
      </c>
      <c r="F43" s="196"/>
    </row>
    <row r="44" spans="1:7" x14ac:dyDescent="0.35">
      <c r="F44" s="196"/>
    </row>
    <row r="45" spans="1:7" x14ac:dyDescent="0.35">
      <c r="F45" s="196"/>
    </row>
  </sheetData>
  <mergeCells count="12">
    <mergeCell ref="H6:I6"/>
    <mergeCell ref="H13:I13"/>
    <mergeCell ref="E40:F40"/>
    <mergeCell ref="B3:C3"/>
    <mergeCell ref="E3:F3"/>
    <mergeCell ref="B6:C6"/>
    <mergeCell ref="E6:F6"/>
    <mergeCell ref="B19:C19"/>
    <mergeCell ref="E19:F19"/>
    <mergeCell ref="E26:F26"/>
    <mergeCell ref="B33:C33"/>
    <mergeCell ref="E33:F3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9"/>
  <sheetViews>
    <sheetView topLeftCell="C1" workbookViewId="0">
      <selection activeCell="E11" sqref="E10:E11"/>
    </sheetView>
  </sheetViews>
  <sheetFormatPr baseColWidth="10" defaultColWidth="11.453125" defaultRowHeight="14.5" x14ac:dyDescent="0.35"/>
  <cols>
    <col min="1" max="1" width="3.81640625" style="1" customWidth="1"/>
    <col min="2" max="2" width="11.453125" style="1"/>
    <col min="3" max="3" width="34" style="2" bestFit="1" customWidth="1"/>
    <col min="4" max="4" width="23.453125" style="1" bestFit="1" customWidth="1"/>
    <col min="5" max="5" width="28.81640625" style="1" bestFit="1" customWidth="1"/>
    <col min="6" max="6" width="44.81640625" style="1" customWidth="1"/>
    <col min="7" max="7" width="24.81640625" style="1" customWidth="1"/>
    <col min="8" max="16384" width="11.453125" style="1"/>
  </cols>
  <sheetData>
    <row r="2" spans="1:7" ht="15" thickBot="1" x14ac:dyDescent="0.4"/>
    <row r="3" spans="1:7" ht="15" thickBot="1" x14ac:dyDescent="0.4">
      <c r="B3" s="337" t="s">
        <v>14</v>
      </c>
      <c r="C3" s="338"/>
      <c r="D3" s="338"/>
      <c r="E3" s="338"/>
      <c r="F3" s="338"/>
    </row>
    <row r="4" spans="1:7" ht="26.5" thickBot="1" x14ac:dyDescent="0.4">
      <c r="B4" s="3" t="s">
        <v>9</v>
      </c>
      <c r="C4" s="4" t="s">
        <v>8</v>
      </c>
      <c r="D4" s="5" t="s">
        <v>12</v>
      </c>
      <c r="E4" s="5" t="s">
        <v>13</v>
      </c>
      <c r="F4" s="6" t="s">
        <v>11</v>
      </c>
    </row>
    <row r="5" spans="1:7" x14ac:dyDescent="0.35">
      <c r="B5" s="7">
        <v>1</v>
      </c>
      <c r="C5" s="8" t="s">
        <v>16</v>
      </c>
      <c r="D5" s="9" t="s">
        <v>10</v>
      </c>
      <c r="E5" s="9" t="s">
        <v>0</v>
      </c>
      <c r="F5" s="10"/>
      <c r="G5" s="19">
        <v>107715000</v>
      </c>
    </row>
    <row r="6" spans="1:7" x14ac:dyDescent="0.35">
      <c r="A6" s="1" t="s">
        <v>20</v>
      </c>
      <c r="B6" s="11">
        <v>2</v>
      </c>
      <c r="C6" s="8" t="s">
        <v>17</v>
      </c>
      <c r="D6" s="12" t="s">
        <v>10</v>
      </c>
      <c r="E6" s="12" t="s">
        <v>0</v>
      </c>
      <c r="F6" s="13"/>
      <c r="G6" s="19">
        <v>163779944</v>
      </c>
    </row>
    <row r="7" spans="1:7" x14ac:dyDescent="0.35">
      <c r="B7" s="11">
        <v>3</v>
      </c>
      <c r="C7" s="8" t="s">
        <v>18</v>
      </c>
      <c r="D7" s="12" t="s">
        <v>10</v>
      </c>
      <c r="E7" s="12" t="s">
        <v>0</v>
      </c>
      <c r="F7" s="14"/>
      <c r="G7" s="19">
        <v>80056900</v>
      </c>
    </row>
    <row r="8" spans="1:7" x14ac:dyDescent="0.35">
      <c r="B8" s="15"/>
      <c r="C8" s="16"/>
      <c r="D8" s="17"/>
      <c r="E8" s="17"/>
      <c r="F8" s="18"/>
    </row>
    <row r="9" spans="1:7" x14ac:dyDescent="0.35">
      <c r="B9" s="15"/>
      <c r="C9" s="16"/>
      <c r="D9" s="17"/>
      <c r="E9" s="17"/>
      <c r="F9" s="18"/>
    </row>
  </sheetData>
  <mergeCells count="1">
    <mergeCell ref="B3:F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A1:L49"/>
  <sheetViews>
    <sheetView topLeftCell="C1" zoomScale="90" zoomScaleNormal="90" workbookViewId="0">
      <selection activeCell="I12" sqref="I12"/>
    </sheetView>
  </sheetViews>
  <sheetFormatPr baseColWidth="10" defaultRowHeight="14.5" x14ac:dyDescent="0.35"/>
  <cols>
    <col min="2" max="2" width="30.1796875" customWidth="1"/>
    <col min="3" max="3" width="17.54296875" customWidth="1"/>
    <col min="4" max="4" width="5.81640625" customWidth="1"/>
    <col min="5" max="5" width="33.81640625" bestFit="1" customWidth="1"/>
    <col min="6" max="6" width="20.7265625" style="22" customWidth="1"/>
    <col min="7" max="7" width="5.54296875" customWidth="1"/>
    <col min="8" max="8" width="36.453125" bestFit="1" customWidth="1"/>
    <col min="9" max="9" width="16.7265625" bestFit="1" customWidth="1"/>
    <col min="10" max="10" width="14.1796875" bestFit="1" customWidth="1"/>
    <col min="11" max="11" width="16.81640625" bestFit="1" customWidth="1"/>
    <col min="12" max="12" width="15.1796875" bestFit="1" customWidth="1"/>
    <col min="258" max="258" width="33.1796875" bestFit="1" customWidth="1"/>
    <col min="259" max="259" width="20" customWidth="1"/>
    <col min="260" max="260" width="7.54296875" customWidth="1"/>
    <col min="261" max="261" width="33.81640625" bestFit="1" customWidth="1"/>
    <col min="262" max="262" width="20.7265625" customWidth="1"/>
    <col min="263" max="263" width="5.54296875" customWidth="1"/>
    <col min="264" max="264" width="36.453125" bestFit="1" customWidth="1"/>
    <col min="265" max="265" width="16.7265625" bestFit="1" customWidth="1"/>
    <col min="266" max="266" width="14.1796875" bestFit="1" customWidth="1"/>
    <col min="267" max="267" width="16.81640625" bestFit="1" customWidth="1"/>
    <col min="268" max="268" width="15.1796875" bestFit="1" customWidth="1"/>
    <col min="514" max="514" width="33.1796875" bestFit="1" customWidth="1"/>
    <col min="515" max="515" width="20" customWidth="1"/>
    <col min="516" max="516" width="7.54296875" customWidth="1"/>
    <col min="517" max="517" width="33.81640625" bestFit="1" customWidth="1"/>
    <col min="518" max="518" width="20.7265625" customWidth="1"/>
    <col min="519" max="519" width="5.54296875" customWidth="1"/>
    <col min="520" max="520" width="36.453125" bestFit="1" customWidth="1"/>
    <col min="521" max="521" width="16.7265625" bestFit="1" customWidth="1"/>
    <col min="522" max="522" width="14.1796875" bestFit="1" customWidth="1"/>
    <col min="523" max="523" width="16.81640625" bestFit="1" customWidth="1"/>
    <col min="524" max="524" width="15.1796875" bestFit="1" customWidth="1"/>
    <col min="770" max="770" width="33.1796875" bestFit="1" customWidth="1"/>
    <col min="771" max="771" width="20" customWidth="1"/>
    <col min="772" max="772" width="7.54296875" customWidth="1"/>
    <col min="773" max="773" width="33.81640625" bestFit="1" customWidth="1"/>
    <col min="774" max="774" width="20.7265625" customWidth="1"/>
    <col min="775" max="775" width="5.54296875" customWidth="1"/>
    <col min="776" max="776" width="36.453125" bestFit="1" customWidth="1"/>
    <col min="777" max="777" width="16.7265625" bestFit="1" customWidth="1"/>
    <col min="778" max="778" width="14.1796875" bestFit="1" customWidth="1"/>
    <col min="779" max="779" width="16.81640625" bestFit="1" customWidth="1"/>
    <col min="780" max="780" width="15.1796875" bestFit="1" customWidth="1"/>
    <col min="1026" max="1026" width="33.1796875" bestFit="1" customWidth="1"/>
    <col min="1027" max="1027" width="20" customWidth="1"/>
    <col min="1028" max="1028" width="7.54296875" customWidth="1"/>
    <col min="1029" max="1029" width="33.81640625" bestFit="1" customWidth="1"/>
    <col min="1030" max="1030" width="20.7265625" customWidth="1"/>
    <col min="1031" max="1031" width="5.54296875" customWidth="1"/>
    <col min="1032" max="1032" width="36.453125" bestFit="1" customWidth="1"/>
    <col min="1033" max="1033" width="16.7265625" bestFit="1" customWidth="1"/>
    <col min="1034" max="1034" width="14.1796875" bestFit="1" customWidth="1"/>
    <col min="1035" max="1035" width="16.81640625" bestFit="1" customWidth="1"/>
    <col min="1036" max="1036" width="15.1796875" bestFit="1" customWidth="1"/>
    <col min="1282" max="1282" width="33.1796875" bestFit="1" customWidth="1"/>
    <col min="1283" max="1283" width="20" customWidth="1"/>
    <col min="1284" max="1284" width="7.54296875" customWidth="1"/>
    <col min="1285" max="1285" width="33.81640625" bestFit="1" customWidth="1"/>
    <col min="1286" max="1286" width="20.7265625" customWidth="1"/>
    <col min="1287" max="1287" width="5.54296875" customWidth="1"/>
    <col min="1288" max="1288" width="36.453125" bestFit="1" customWidth="1"/>
    <col min="1289" max="1289" width="16.7265625" bestFit="1" customWidth="1"/>
    <col min="1290" max="1290" width="14.1796875" bestFit="1" customWidth="1"/>
    <col min="1291" max="1291" width="16.81640625" bestFit="1" customWidth="1"/>
    <col min="1292" max="1292" width="15.1796875" bestFit="1" customWidth="1"/>
    <col min="1538" max="1538" width="33.1796875" bestFit="1" customWidth="1"/>
    <col min="1539" max="1539" width="20" customWidth="1"/>
    <col min="1540" max="1540" width="7.54296875" customWidth="1"/>
    <col min="1541" max="1541" width="33.81640625" bestFit="1" customWidth="1"/>
    <col min="1542" max="1542" width="20.7265625" customWidth="1"/>
    <col min="1543" max="1543" width="5.54296875" customWidth="1"/>
    <col min="1544" max="1544" width="36.453125" bestFit="1" customWidth="1"/>
    <col min="1545" max="1545" width="16.7265625" bestFit="1" customWidth="1"/>
    <col min="1546" max="1546" width="14.1796875" bestFit="1" customWidth="1"/>
    <col min="1547" max="1547" width="16.81640625" bestFit="1" customWidth="1"/>
    <col min="1548" max="1548" width="15.1796875" bestFit="1" customWidth="1"/>
    <col min="1794" max="1794" width="33.1796875" bestFit="1" customWidth="1"/>
    <col min="1795" max="1795" width="20" customWidth="1"/>
    <col min="1796" max="1796" width="7.54296875" customWidth="1"/>
    <col min="1797" max="1797" width="33.81640625" bestFit="1" customWidth="1"/>
    <col min="1798" max="1798" width="20.7265625" customWidth="1"/>
    <col min="1799" max="1799" width="5.54296875" customWidth="1"/>
    <col min="1800" max="1800" width="36.453125" bestFit="1" customWidth="1"/>
    <col min="1801" max="1801" width="16.7265625" bestFit="1" customWidth="1"/>
    <col min="1802" max="1802" width="14.1796875" bestFit="1" customWidth="1"/>
    <col min="1803" max="1803" width="16.81640625" bestFit="1" customWidth="1"/>
    <col min="1804" max="1804" width="15.1796875" bestFit="1" customWidth="1"/>
    <col min="2050" max="2050" width="33.1796875" bestFit="1" customWidth="1"/>
    <col min="2051" max="2051" width="20" customWidth="1"/>
    <col min="2052" max="2052" width="7.54296875" customWidth="1"/>
    <col min="2053" max="2053" width="33.81640625" bestFit="1" customWidth="1"/>
    <col min="2054" max="2054" width="20.7265625" customWidth="1"/>
    <col min="2055" max="2055" width="5.54296875" customWidth="1"/>
    <col min="2056" max="2056" width="36.453125" bestFit="1" customWidth="1"/>
    <col min="2057" max="2057" width="16.7265625" bestFit="1" customWidth="1"/>
    <col min="2058" max="2058" width="14.1796875" bestFit="1" customWidth="1"/>
    <col min="2059" max="2059" width="16.81640625" bestFit="1" customWidth="1"/>
    <col min="2060" max="2060" width="15.1796875" bestFit="1" customWidth="1"/>
    <col min="2306" max="2306" width="33.1796875" bestFit="1" customWidth="1"/>
    <col min="2307" max="2307" width="20" customWidth="1"/>
    <col min="2308" max="2308" width="7.54296875" customWidth="1"/>
    <col min="2309" max="2309" width="33.81640625" bestFit="1" customWidth="1"/>
    <col min="2310" max="2310" width="20.7265625" customWidth="1"/>
    <col min="2311" max="2311" width="5.54296875" customWidth="1"/>
    <col min="2312" max="2312" width="36.453125" bestFit="1" customWidth="1"/>
    <col min="2313" max="2313" width="16.7265625" bestFit="1" customWidth="1"/>
    <col min="2314" max="2314" width="14.1796875" bestFit="1" customWidth="1"/>
    <col min="2315" max="2315" width="16.81640625" bestFit="1" customWidth="1"/>
    <col min="2316" max="2316" width="15.1796875" bestFit="1" customWidth="1"/>
    <col min="2562" max="2562" width="33.1796875" bestFit="1" customWidth="1"/>
    <col min="2563" max="2563" width="20" customWidth="1"/>
    <col min="2564" max="2564" width="7.54296875" customWidth="1"/>
    <col min="2565" max="2565" width="33.81640625" bestFit="1" customWidth="1"/>
    <col min="2566" max="2566" width="20.7265625" customWidth="1"/>
    <col min="2567" max="2567" width="5.54296875" customWidth="1"/>
    <col min="2568" max="2568" width="36.453125" bestFit="1" customWidth="1"/>
    <col min="2569" max="2569" width="16.7265625" bestFit="1" customWidth="1"/>
    <col min="2570" max="2570" width="14.1796875" bestFit="1" customWidth="1"/>
    <col min="2571" max="2571" width="16.81640625" bestFit="1" customWidth="1"/>
    <col min="2572" max="2572" width="15.1796875" bestFit="1" customWidth="1"/>
    <col min="2818" max="2818" width="33.1796875" bestFit="1" customWidth="1"/>
    <col min="2819" max="2819" width="20" customWidth="1"/>
    <col min="2820" max="2820" width="7.54296875" customWidth="1"/>
    <col min="2821" max="2821" width="33.81640625" bestFit="1" customWidth="1"/>
    <col min="2822" max="2822" width="20.7265625" customWidth="1"/>
    <col min="2823" max="2823" width="5.54296875" customWidth="1"/>
    <col min="2824" max="2824" width="36.453125" bestFit="1" customWidth="1"/>
    <col min="2825" max="2825" width="16.7265625" bestFit="1" customWidth="1"/>
    <col min="2826" max="2826" width="14.1796875" bestFit="1" customWidth="1"/>
    <col min="2827" max="2827" width="16.81640625" bestFit="1" customWidth="1"/>
    <col min="2828" max="2828" width="15.1796875" bestFit="1" customWidth="1"/>
    <col min="3074" max="3074" width="33.1796875" bestFit="1" customWidth="1"/>
    <col min="3075" max="3075" width="20" customWidth="1"/>
    <col min="3076" max="3076" width="7.54296875" customWidth="1"/>
    <col min="3077" max="3077" width="33.81640625" bestFit="1" customWidth="1"/>
    <col min="3078" max="3078" width="20.7265625" customWidth="1"/>
    <col min="3079" max="3079" width="5.54296875" customWidth="1"/>
    <col min="3080" max="3080" width="36.453125" bestFit="1" customWidth="1"/>
    <col min="3081" max="3081" width="16.7265625" bestFit="1" customWidth="1"/>
    <col min="3082" max="3082" width="14.1796875" bestFit="1" customWidth="1"/>
    <col min="3083" max="3083" width="16.81640625" bestFit="1" customWidth="1"/>
    <col min="3084" max="3084" width="15.1796875" bestFit="1" customWidth="1"/>
    <col min="3330" max="3330" width="33.1796875" bestFit="1" customWidth="1"/>
    <col min="3331" max="3331" width="20" customWidth="1"/>
    <col min="3332" max="3332" width="7.54296875" customWidth="1"/>
    <col min="3333" max="3333" width="33.81640625" bestFit="1" customWidth="1"/>
    <col min="3334" max="3334" width="20.7265625" customWidth="1"/>
    <col min="3335" max="3335" width="5.54296875" customWidth="1"/>
    <col min="3336" max="3336" width="36.453125" bestFit="1" customWidth="1"/>
    <col min="3337" max="3337" width="16.7265625" bestFit="1" customWidth="1"/>
    <col min="3338" max="3338" width="14.1796875" bestFit="1" customWidth="1"/>
    <col min="3339" max="3339" width="16.81640625" bestFit="1" customWidth="1"/>
    <col min="3340" max="3340" width="15.1796875" bestFit="1" customWidth="1"/>
    <col min="3586" max="3586" width="33.1796875" bestFit="1" customWidth="1"/>
    <col min="3587" max="3587" width="20" customWidth="1"/>
    <col min="3588" max="3588" width="7.54296875" customWidth="1"/>
    <col min="3589" max="3589" width="33.81640625" bestFit="1" customWidth="1"/>
    <col min="3590" max="3590" width="20.7265625" customWidth="1"/>
    <col min="3591" max="3591" width="5.54296875" customWidth="1"/>
    <col min="3592" max="3592" width="36.453125" bestFit="1" customWidth="1"/>
    <col min="3593" max="3593" width="16.7265625" bestFit="1" customWidth="1"/>
    <col min="3594" max="3594" width="14.1796875" bestFit="1" customWidth="1"/>
    <col min="3595" max="3595" width="16.81640625" bestFit="1" customWidth="1"/>
    <col min="3596" max="3596" width="15.1796875" bestFit="1" customWidth="1"/>
    <col min="3842" max="3842" width="33.1796875" bestFit="1" customWidth="1"/>
    <col min="3843" max="3843" width="20" customWidth="1"/>
    <col min="3844" max="3844" width="7.54296875" customWidth="1"/>
    <col min="3845" max="3845" width="33.81640625" bestFit="1" customWidth="1"/>
    <col min="3846" max="3846" width="20.7265625" customWidth="1"/>
    <col min="3847" max="3847" width="5.54296875" customWidth="1"/>
    <col min="3848" max="3848" width="36.453125" bestFit="1" customWidth="1"/>
    <col min="3849" max="3849" width="16.7265625" bestFit="1" customWidth="1"/>
    <col min="3850" max="3850" width="14.1796875" bestFit="1" customWidth="1"/>
    <col min="3851" max="3851" width="16.81640625" bestFit="1" customWidth="1"/>
    <col min="3852" max="3852" width="15.1796875" bestFit="1" customWidth="1"/>
    <col min="4098" max="4098" width="33.1796875" bestFit="1" customWidth="1"/>
    <col min="4099" max="4099" width="20" customWidth="1"/>
    <col min="4100" max="4100" width="7.54296875" customWidth="1"/>
    <col min="4101" max="4101" width="33.81640625" bestFit="1" customWidth="1"/>
    <col min="4102" max="4102" width="20.7265625" customWidth="1"/>
    <col min="4103" max="4103" width="5.54296875" customWidth="1"/>
    <col min="4104" max="4104" width="36.453125" bestFit="1" customWidth="1"/>
    <col min="4105" max="4105" width="16.7265625" bestFit="1" customWidth="1"/>
    <col min="4106" max="4106" width="14.1796875" bestFit="1" customWidth="1"/>
    <col min="4107" max="4107" width="16.81640625" bestFit="1" customWidth="1"/>
    <col min="4108" max="4108" width="15.1796875" bestFit="1" customWidth="1"/>
    <col min="4354" max="4354" width="33.1796875" bestFit="1" customWidth="1"/>
    <col min="4355" max="4355" width="20" customWidth="1"/>
    <col min="4356" max="4356" width="7.54296875" customWidth="1"/>
    <col min="4357" max="4357" width="33.81640625" bestFit="1" customWidth="1"/>
    <col min="4358" max="4358" width="20.7265625" customWidth="1"/>
    <col min="4359" max="4359" width="5.54296875" customWidth="1"/>
    <col min="4360" max="4360" width="36.453125" bestFit="1" customWidth="1"/>
    <col min="4361" max="4361" width="16.7265625" bestFit="1" customWidth="1"/>
    <col min="4362" max="4362" width="14.1796875" bestFit="1" customWidth="1"/>
    <col min="4363" max="4363" width="16.81640625" bestFit="1" customWidth="1"/>
    <col min="4364" max="4364" width="15.1796875" bestFit="1" customWidth="1"/>
    <col min="4610" max="4610" width="33.1796875" bestFit="1" customWidth="1"/>
    <col min="4611" max="4611" width="20" customWidth="1"/>
    <col min="4612" max="4612" width="7.54296875" customWidth="1"/>
    <col min="4613" max="4613" width="33.81640625" bestFit="1" customWidth="1"/>
    <col min="4614" max="4614" width="20.7265625" customWidth="1"/>
    <col min="4615" max="4615" width="5.54296875" customWidth="1"/>
    <col min="4616" max="4616" width="36.453125" bestFit="1" customWidth="1"/>
    <col min="4617" max="4617" width="16.7265625" bestFit="1" customWidth="1"/>
    <col min="4618" max="4618" width="14.1796875" bestFit="1" customWidth="1"/>
    <col min="4619" max="4619" width="16.81640625" bestFit="1" customWidth="1"/>
    <col min="4620" max="4620" width="15.1796875" bestFit="1" customWidth="1"/>
    <col min="4866" max="4866" width="33.1796875" bestFit="1" customWidth="1"/>
    <col min="4867" max="4867" width="20" customWidth="1"/>
    <col min="4868" max="4868" width="7.54296875" customWidth="1"/>
    <col min="4869" max="4869" width="33.81640625" bestFit="1" customWidth="1"/>
    <col min="4870" max="4870" width="20.7265625" customWidth="1"/>
    <col min="4871" max="4871" width="5.54296875" customWidth="1"/>
    <col min="4872" max="4872" width="36.453125" bestFit="1" customWidth="1"/>
    <col min="4873" max="4873" width="16.7265625" bestFit="1" customWidth="1"/>
    <col min="4874" max="4874" width="14.1796875" bestFit="1" customWidth="1"/>
    <col min="4875" max="4875" width="16.81640625" bestFit="1" customWidth="1"/>
    <col min="4876" max="4876" width="15.1796875" bestFit="1" customWidth="1"/>
    <col min="5122" max="5122" width="33.1796875" bestFit="1" customWidth="1"/>
    <col min="5123" max="5123" width="20" customWidth="1"/>
    <col min="5124" max="5124" width="7.54296875" customWidth="1"/>
    <col min="5125" max="5125" width="33.81640625" bestFit="1" customWidth="1"/>
    <col min="5126" max="5126" width="20.7265625" customWidth="1"/>
    <col min="5127" max="5127" width="5.54296875" customWidth="1"/>
    <col min="5128" max="5128" width="36.453125" bestFit="1" customWidth="1"/>
    <col min="5129" max="5129" width="16.7265625" bestFit="1" customWidth="1"/>
    <col min="5130" max="5130" width="14.1796875" bestFit="1" customWidth="1"/>
    <col min="5131" max="5131" width="16.81640625" bestFit="1" customWidth="1"/>
    <col min="5132" max="5132" width="15.1796875" bestFit="1" customWidth="1"/>
    <col min="5378" max="5378" width="33.1796875" bestFit="1" customWidth="1"/>
    <col min="5379" max="5379" width="20" customWidth="1"/>
    <col min="5380" max="5380" width="7.54296875" customWidth="1"/>
    <col min="5381" max="5381" width="33.81640625" bestFit="1" customWidth="1"/>
    <col min="5382" max="5382" width="20.7265625" customWidth="1"/>
    <col min="5383" max="5383" width="5.54296875" customWidth="1"/>
    <col min="5384" max="5384" width="36.453125" bestFit="1" customWidth="1"/>
    <col min="5385" max="5385" width="16.7265625" bestFit="1" customWidth="1"/>
    <col min="5386" max="5386" width="14.1796875" bestFit="1" customWidth="1"/>
    <col min="5387" max="5387" width="16.81640625" bestFit="1" customWidth="1"/>
    <col min="5388" max="5388" width="15.1796875" bestFit="1" customWidth="1"/>
    <col min="5634" max="5634" width="33.1796875" bestFit="1" customWidth="1"/>
    <col min="5635" max="5635" width="20" customWidth="1"/>
    <col min="5636" max="5636" width="7.54296875" customWidth="1"/>
    <col min="5637" max="5637" width="33.81640625" bestFit="1" customWidth="1"/>
    <col min="5638" max="5638" width="20.7265625" customWidth="1"/>
    <col min="5639" max="5639" width="5.54296875" customWidth="1"/>
    <col min="5640" max="5640" width="36.453125" bestFit="1" customWidth="1"/>
    <col min="5641" max="5641" width="16.7265625" bestFit="1" customWidth="1"/>
    <col min="5642" max="5642" width="14.1796875" bestFit="1" customWidth="1"/>
    <col min="5643" max="5643" width="16.81640625" bestFit="1" customWidth="1"/>
    <col min="5644" max="5644" width="15.1796875" bestFit="1" customWidth="1"/>
    <col min="5890" max="5890" width="33.1796875" bestFit="1" customWidth="1"/>
    <col min="5891" max="5891" width="20" customWidth="1"/>
    <col min="5892" max="5892" width="7.54296875" customWidth="1"/>
    <col min="5893" max="5893" width="33.81640625" bestFit="1" customWidth="1"/>
    <col min="5894" max="5894" width="20.7265625" customWidth="1"/>
    <col min="5895" max="5895" width="5.54296875" customWidth="1"/>
    <col min="5896" max="5896" width="36.453125" bestFit="1" customWidth="1"/>
    <col min="5897" max="5897" width="16.7265625" bestFit="1" customWidth="1"/>
    <col min="5898" max="5898" width="14.1796875" bestFit="1" customWidth="1"/>
    <col min="5899" max="5899" width="16.81640625" bestFit="1" customWidth="1"/>
    <col min="5900" max="5900" width="15.1796875" bestFit="1" customWidth="1"/>
    <col min="6146" max="6146" width="33.1796875" bestFit="1" customWidth="1"/>
    <col min="6147" max="6147" width="20" customWidth="1"/>
    <col min="6148" max="6148" width="7.54296875" customWidth="1"/>
    <col min="6149" max="6149" width="33.81640625" bestFit="1" customWidth="1"/>
    <col min="6150" max="6150" width="20.7265625" customWidth="1"/>
    <col min="6151" max="6151" width="5.54296875" customWidth="1"/>
    <col min="6152" max="6152" width="36.453125" bestFit="1" customWidth="1"/>
    <col min="6153" max="6153" width="16.7265625" bestFit="1" customWidth="1"/>
    <col min="6154" max="6154" width="14.1796875" bestFit="1" customWidth="1"/>
    <col min="6155" max="6155" width="16.81640625" bestFit="1" customWidth="1"/>
    <col min="6156" max="6156" width="15.1796875" bestFit="1" customWidth="1"/>
    <col min="6402" max="6402" width="33.1796875" bestFit="1" customWidth="1"/>
    <col min="6403" max="6403" width="20" customWidth="1"/>
    <col min="6404" max="6404" width="7.54296875" customWidth="1"/>
    <col min="6405" max="6405" width="33.81640625" bestFit="1" customWidth="1"/>
    <col min="6406" max="6406" width="20.7265625" customWidth="1"/>
    <col min="6407" max="6407" width="5.54296875" customWidth="1"/>
    <col min="6408" max="6408" width="36.453125" bestFit="1" customWidth="1"/>
    <col min="6409" max="6409" width="16.7265625" bestFit="1" customWidth="1"/>
    <col min="6410" max="6410" width="14.1796875" bestFit="1" customWidth="1"/>
    <col min="6411" max="6411" width="16.81640625" bestFit="1" customWidth="1"/>
    <col min="6412" max="6412" width="15.1796875" bestFit="1" customWidth="1"/>
    <col min="6658" max="6658" width="33.1796875" bestFit="1" customWidth="1"/>
    <col min="6659" max="6659" width="20" customWidth="1"/>
    <col min="6660" max="6660" width="7.54296875" customWidth="1"/>
    <col min="6661" max="6661" width="33.81640625" bestFit="1" customWidth="1"/>
    <col min="6662" max="6662" width="20.7265625" customWidth="1"/>
    <col min="6663" max="6663" width="5.54296875" customWidth="1"/>
    <col min="6664" max="6664" width="36.453125" bestFit="1" customWidth="1"/>
    <col min="6665" max="6665" width="16.7265625" bestFit="1" customWidth="1"/>
    <col min="6666" max="6666" width="14.1796875" bestFit="1" customWidth="1"/>
    <col min="6667" max="6667" width="16.81640625" bestFit="1" customWidth="1"/>
    <col min="6668" max="6668" width="15.1796875" bestFit="1" customWidth="1"/>
    <col min="6914" max="6914" width="33.1796875" bestFit="1" customWidth="1"/>
    <col min="6915" max="6915" width="20" customWidth="1"/>
    <col min="6916" max="6916" width="7.54296875" customWidth="1"/>
    <col min="6917" max="6917" width="33.81640625" bestFit="1" customWidth="1"/>
    <col min="6918" max="6918" width="20.7265625" customWidth="1"/>
    <col min="6919" max="6919" width="5.54296875" customWidth="1"/>
    <col min="6920" max="6920" width="36.453125" bestFit="1" customWidth="1"/>
    <col min="6921" max="6921" width="16.7265625" bestFit="1" customWidth="1"/>
    <col min="6922" max="6922" width="14.1796875" bestFit="1" customWidth="1"/>
    <col min="6923" max="6923" width="16.81640625" bestFit="1" customWidth="1"/>
    <col min="6924" max="6924" width="15.1796875" bestFit="1" customWidth="1"/>
    <col min="7170" max="7170" width="33.1796875" bestFit="1" customWidth="1"/>
    <col min="7171" max="7171" width="20" customWidth="1"/>
    <col min="7172" max="7172" width="7.54296875" customWidth="1"/>
    <col min="7173" max="7173" width="33.81640625" bestFit="1" customWidth="1"/>
    <col min="7174" max="7174" width="20.7265625" customWidth="1"/>
    <col min="7175" max="7175" width="5.54296875" customWidth="1"/>
    <col min="7176" max="7176" width="36.453125" bestFit="1" customWidth="1"/>
    <col min="7177" max="7177" width="16.7265625" bestFit="1" customWidth="1"/>
    <col min="7178" max="7178" width="14.1796875" bestFit="1" customWidth="1"/>
    <col min="7179" max="7179" width="16.81640625" bestFit="1" customWidth="1"/>
    <col min="7180" max="7180" width="15.1796875" bestFit="1" customWidth="1"/>
    <col min="7426" max="7426" width="33.1796875" bestFit="1" customWidth="1"/>
    <col min="7427" max="7427" width="20" customWidth="1"/>
    <col min="7428" max="7428" width="7.54296875" customWidth="1"/>
    <col min="7429" max="7429" width="33.81640625" bestFit="1" customWidth="1"/>
    <col min="7430" max="7430" width="20.7265625" customWidth="1"/>
    <col min="7431" max="7431" width="5.54296875" customWidth="1"/>
    <col min="7432" max="7432" width="36.453125" bestFit="1" customWidth="1"/>
    <col min="7433" max="7433" width="16.7265625" bestFit="1" customWidth="1"/>
    <col min="7434" max="7434" width="14.1796875" bestFit="1" customWidth="1"/>
    <col min="7435" max="7435" width="16.81640625" bestFit="1" customWidth="1"/>
    <col min="7436" max="7436" width="15.1796875" bestFit="1" customWidth="1"/>
    <col min="7682" max="7682" width="33.1796875" bestFit="1" customWidth="1"/>
    <col min="7683" max="7683" width="20" customWidth="1"/>
    <col min="7684" max="7684" width="7.54296875" customWidth="1"/>
    <col min="7685" max="7685" width="33.81640625" bestFit="1" customWidth="1"/>
    <col min="7686" max="7686" width="20.7265625" customWidth="1"/>
    <col min="7687" max="7687" width="5.54296875" customWidth="1"/>
    <col min="7688" max="7688" width="36.453125" bestFit="1" customWidth="1"/>
    <col min="7689" max="7689" width="16.7265625" bestFit="1" customWidth="1"/>
    <col min="7690" max="7690" width="14.1796875" bestFit="1" customWidth="1"/>
    <col min="7691" max="7691" width="16.81640625" bestFit="1" customWidth="1"/>
    <col min="7692" max="7692" width="15.1796875" bestFit="1" customWidth="1"/>
    <col min="7938" max="7938" width="33.1796875" bestFit="1" customWidth="1"/>
    <col min="7939" max="7939" width="20" customWidth="1"/>
    <col min="7940" max="7940" width="7.54296875" customWidth="1"/>
    <col min="7941" max="7941" width="33.81640625" bestFit="1" customWidth="1"/>
    <col min="7942" max="7942" width="20.7265625" customWidth="1"/>
    <col min="7943" max="7943" width="5.54296875" customWidth="1"/>
    <col min="7944" max="7944" width="36.453125" bestFit="1" customWidth="1"/>
    <col min="7945" max="7945" width="16.7265625" bestFit="1" customWidth="1"/>
    <col min="7946" max="7946" width="14.1796875" bestFit="1" customWidth="1"/>
    <col min="7947" max="7947" width="16.81640625" bestFit="1" customWidth="1"/>
    <col min="7948" max="7948" width="15.1796875" bestFit="1" customWidth="1"/>
    <col min="8194" max="8194" width="33.1796875" bestFit="1" customWidth="1"/>
    <col min="8195" max="8195" width="20" customWidth="1"/>
    <col min="8196" max="8196" width="7.54296875" customWidth="1"/>
    <col min="8197" max="8197" width="33.81640625" bestFit="1" customWidth="1"/>
    <col min="8198" max="8198" width="20.7265625" customWidth="1"/>
    <col min="8199" max="8199" width="5.54296875" customWidth="1"/>
    <col min="8200" max="8200" width="36.453125" bestFit="1" customWidth="1"/>
    <col min="8201" max="8201" width="16.7265625" bestFit="1" customWidth="1"/>
    <col min="8202" max="8202" width="14.1796875" bestFit="1" customWidth="1"/>
    <col min="8203" max="8203" width="16.81640625" bestFit="1" customWidth="1"/>
    <col min="8204" max="8204" width="15.1796875" bestFit="1" customWidth="1"/>
    <col min="8450" max="8450" width="33.1796875" bestFit="1" customWidth="1"/>
    <col min="8451" max="8451" width="20" customWidth="1"/>
    <col min="8452" max="8452" width="7.54296875" customWidth="1"/>
    <col min="8453" max="8453" width="33.81640625" bestFit="1" customWidth="1"/>
    <col min="8454" max="8454" width="20.7265625" customWidth="1"/>
    <col min="8455" max="8455" width="5.54296875" customWidth="1"/>
    <col min="8456" max="8456" width="36.453125" bestFit="1" customWidth="1"/>
    <col min="8457" max="8457" width="16.7265625" bestFit="1" customWidth="1"/>
    <col min="8458" max="8458" width="14.1796875" bestFit="1" customWidth="1"/>
    <col min="8459" max="8459" width="16.81640625" bestFit="1" customWidth="1"/>
    <col min="8460" max="8460" width="15.1796875" bestFit="1" customWidth="1"/>
    <col min="8706" max="8706" width="33.1796875" bestFit="1" customWidth="1"/>
    <col min="8707" max="8707" width="20" customWidth="1"/>
    <col min="8708" max="8708" width="7.54296875" customWidth="1"/>
    <col min="8709" max="8709" width="33.81640625" bestFit="1" customWidth="1"/>
    <col min="8710" max="8710" width="20.7265625" customWidth="1"/>
    <col min="8711" max="8711" width="5.54296875" customWidth="1"/>
    <col min="8712" max="8712" width="36.453125" bestFit="1" customWidth="1"/>
    <col min="8713" max="8713" width="16.7265625" bestFit="1" customWidth="1"/>
    <col min="8714" max="8714" width="14.1796875" bestFit="1" customWidth="1"/>
    <col min="8715" max="8715" width="16.81640625" bestFit="1" customWidth="1"/>
    <col min="8716" max="8716" width="15.1796875" bestFit="1" customWidth="1"/>
    <col min="8962" max="8962" width="33.1796875" bestFit="1" customWidth="1"/>
    <col min="8963" max="8963" width="20" customWidth="1"/>
    <col min="8964" max="8964" width="7.54296875" customWidth="1"/>
    <col min="8965" max="8965" width="33.81640625" bestFit="1" customWidth="1"/>
    <col min="8966" max="8966" width="20.7265625" customWidth="1"/>
    <col min="8967" max="8967" width="5.54296875" customWidth="1"/>
    <col min="8968" max="8968" width="36.453125" bestFit="1" customWidth="1"/>
    <col min="8969" max="8969" width="16.7265625" bestFit="1" customWidth="1"/>
    <col min="8970" max="8970" width="14.1796875" bestFit="1" customWidth="1"/>
    <col min="8971" max="8971" width="16.81640625" bestFit="1" customWidth="1"/>
    <col min="8972" max="8972" width="15.1796875" bestFit="1" customWidth="1"/>
    <col min="9218" max="9218" width="33.1796875" bestFit="1" customWidth="1"/>
    <col min="9219" max="9219" width="20" customWidth="1"/>
    <col min="9220" max="9220" width="7.54296875" customWidth="1"/>
    <col min="9221" max="9221" width="33.81640625" bestFit="1" customWidth="1"/>
    <col min="9222" max="9222" width="20.7265625" customWidth="1"/>
    <col min="9223" max="9223" width="5.54296875" customWidth="1"/>
    <col min="9224" max="9224" width="36.453125" bestFit="1" customWidth="1"/>
    <col min="9225" max="9225" width="16.7265625" bestFit="1" customWidth="1"/>
    <col min="9226" max="9226" width="14.1796875" bestFit="1" customWidth="1"/>
    <col min="9227" max="9227" width="16.81640625" bestFit="1" customWidth="1"/>
    <col min="9228" max="9228" width="15.1796875" bestFit="1" customWidth="1"/>
    <col min="9474" max="9474" width="33.1796875" bestFit="1" customWidth="1"/>
    <col min="9475" max="9475" width="20" customWidth="1"/>
    <col min="9476" max="9476" width="7.54296875" customWidth="1"/>
    <col min="9477" max="9477" width="33.81640625" bestFit="1" customWidth="1"/>
    <col min="9478" max="9478" width="20.7265625" customWidth="1"/>
    <col min="9479" max="9479" width="5.54296875" customWidth="1"/>
    <col min="9480" max="9480" width="36.453125" bestFit="1" customWidth="1"/>
    <col min="9481" max="9481" width="16.7265625" bestFit="1" customWidth="1"/>
    <col min="9482" max="9482" width="14.1796875" bestFit="1" customWidth="1"/>
    <col min="9483" max="9483" width="16.81640625" bestFit="1" customWidth="1"/>
    <col min="9484" max="9484" width="15.1796875" bestFit="1" customWidth="1"/>
    <col min="9730" max="9730" width="33.1796875" bestFit="1" customWidth="1"/>
    <col min="9731" max="9731" width="20" customWidth="1"/>
    <col min="9732" max="9732" width="7.54296875" customWidth="1"/>
    <col min="9733" max="9733" width="33.81640625" bestFit="1" customWidth="1"/>
    <col min="9734" max="9734" width="20.7265625" customWidth="1"/>
    <col min="9735" max="9735" width="5.54296875" customWidth="1"/>
    <col min="9736" max="9736" width="36.453125" bestFit="1" customWidth="1"/>
    <col min="9737" max="9737" width="16.7265625" bestFit="1" customWidth="1"/>
    <col min="9738" max="9738" width="14.1796875" bestFit="1" customWidth="1"/>
    <col min="9739" max="9739" width="16.81640625" bestFit="1" customWidth="1"/>
    <col min="9740" max="9740" width="15.1796875" bestFit="1" customWidth="1"/>
    <col min="9986" max="9986" width="33.1796875" bestFit="1" customWidth="1"/>
    <col min="9987" max="9987" width="20" customWidth="1"/>
    <col min="9988" max="9988" width="7.54296875" customWidth="1"/>
    <col min="9989" max="9989" width="33.81640625" bestFit="1" customWidth="1"/>
    <col min="9990" max="9990" width="20.7265625" customWidth="1"/>
    <col min="9991" max="9991" width="5.54296875" customWidth="1"/>
    <col min="9992" max="9992" width="36.453125" bestFit="1" customWidth="1"/>
    <col min="9993" max="9993" width="16.7265625" bestFit="1" customWidth="1"/>
    <col min="9994" max="9994" width="14.1796875" bestFit="1" customWidth="1"/>
    <col min="9995" max="9995" width="16.81640625" bestFit="1" customWidth="1"/>
    <col min="9996" max="9996" width="15.1796875" bestFit="1" customWidth="1"/>
    <col min="10242" max="10242" width="33.1796875" bestFit="1" customWidth="1"/>
    <col min="10243" max="10243" width="20" customWidth="1"/>
    <col min="10244" max="10244" width="7.54296875" customWidth="1"/>
    <col min="10245" max="10245" width="33.81640625" bestFit="1" customWidth="1"/>
    <col min="10246" max="10246" width="20.7265625" customWidth="1"/>
    <col min="10247" max="10247" width="5.54296875" customWidth="1"/>
    <col min="10248" max="10248" width="36.453125" bestFit="1" customWidth="1"/>
    <col min="10249" max="10249" width="16.7265625" bestFit="1" customWidth="1"/>
    <col min="10250" max="10250" width="14.1796875" bestFit="1" customWidth="1"/>
    <col min="10251" max="10251" width="16.81640625" bestFit="1" customWidth="1"/>
    <col min="10252" max="10252" width="15.1796875" bestFit="1" customWidth="1"/>
    <col min="10498" max="10498" width="33.1796875" bestFit="1" customWidth="1"/>
    <col min="10499" max="10499" width="20" customWidth="1"/>
    <col min="10500" max="10500" width="7.54296875" customWidth="1"/>
    <col min="10501" max="10501" width="33.81640625" bestFit="1" customWidth="1"/>
    <col min="10502" max="10502" width="20.7265625" customWidth="1"/>
    <col min="10503" max="10503" width="5.54296875" customWidth="1"/>
    <col min="10504" max="10504" width="36.453125" bestFit="1" customWidth="1"/>
    <col min="10505" max="10505" width="16.7265625" bestFit="1" customWidth="1"/>
    <col min="10506" max="10506" width="14.1796875" bestFit="1" customWidth="1"/>
    <col min="10507" max="10507" width="16.81640625" bestFit="1" customWidth="1"/>
    <col min="10508" max="10508" width="15.1796875" bestFit="1" customWidth="1"/>
    <col min="10754" max="10754" width="33.1796875" bestFit="1" customWidth="1"/>
    <col min="10755" max="10755" width="20" customWidth="1"/>
    <col min="10756" max="10756" width="7.54296875" customWidth="1"/>
    <col min="10757" max="10757" width="33.81640625" bestFit="1" customWidth="1"/>
    <col min="10758" max="10758" width="20.7265625" customWidth="1"/>
    <col min="10759" max="10759" width="5.54296875" customWidth="1"/>
    <col min="10760" max="10760" width="36.453125" bestFit="1" customWidth="1"/>
    <col min="10761" max="10761" width="16.7265625" bestFit="1" customWidth="1"/>
    <col min="10762" max="10762" width="14.1796875" bestFit="1" customWidth="1"/>
    <col min="10763" max="10763" width="16.81640625" bestFit="1" customWidth="1"/>
    <col min="10764" max="10764" width="15.1796875" bestFit="1" customWidth="1"/>
    <col min="11010" max="11010" width="33.1796875" bestFit="1" customWidth="1"/>
    <col min="11011" max="11011" width="20" customWidth="1"/>
    <col min="11012" max="11012" width="7.54296875" customWidth="1"/>
    <col min="11013" max="11013" width="33.81640625" bestFit="1" customWidth="1"/>
    <col min="11014" max="11014" width="20.7265625" customWidth="1"/>
    <col min="11015" max="11015" width="5.54296875" customWidth="1"/>
    <col min="11016" max="11016" width="36.453125" bestFit="1" customWidth="1"/>
    <col min="11017" max="11017" width="16.7265625" bestFit="1" customWidth="1"/>
    <col min="11018" max="11018" width="14.1796875" bestFit="1" customWidth="1"/>
    <col min="11019" max="11019" width="16.81640625" bestFit="1" customWidth="1"/>
    <col min="11020" max="11020" width="15.1796875" bestFit="1" customWidth="1"/>
    <col min="11266" max="11266" width="33.1796875" bestFit="1" customWidth="1"/>
    <col min="11267" max="11267" width="20" customWidth="1"/>
    <col min="11268" max="11268" width="7.54296875" customWidth="1"/>
    <col min="11269" max="11269" width="33.81640625" bestFit="1" customWidth="1"/>
    <col min="11270" max="11270" width="20.7265625" customWidth="1"/>
    <col min="11271" max="11271" width="5.54296875" customWidth="1"/>
    <col min="11272" max="11272" width="36.453125" bestFit="1" customWidth="1"/>
    <col min="11273" max="11273" width="16.7265625" bestFit="1" customWidth="1"/>
    <col min="11274" max="11274" width="14.1796875" bestFit="1" customWidth="1"/>
    <col min="11275" max="11275" width="16.81640625" bestFit="1" customWidth="1"/>
    <col min="11276" max="11276" width="15.1796875" bestFit="1" customWidth="1"/>
    <col min="11522" max="11522" width="33.1796875" bestFit="1" customWidth="1"/>
    <col min="11523" max="11523" width="20" customWidth="1"/>
    <col min="11524" max="11524" width="7.54296875" customWidth="1"/>
    <col min="11525" max="11525" width="33.81640625" bestFit="1" customWidth="1"/>
    <col min="11526" max="11526" width="20.7265625" customWidth="1"/>
    <col min="11527" max="11527" width="5.54296875" customWidth="1"/>
    <col min="11528" max="11528" width="36.453125" bestFit="1" customWidth="1"/>
    <col min="11529" max="11529" width="16.7265625" bestFit="1" customWidth="1"/>
    <col min="11530" max="11530" width="14.1796875" bestFit="1" customWidth="1"/>
    <col min="11531" max="11531" width="16.81640625" bestFit="1" customWidth="1"/>
    <col min="11532" max="11532" width="15.1796875" bestFit="1" customWidth="1"/>
    <col min="11778" max="11778" width="33.1796875" bestFit="1" customWidth="1"/>
    <col min="11779" max="11779" width="20" customWidth="1"/>
    <col min="11780" max="11780" width="7.54296875" customWidth="1"/>
    <col min="11781" max="11781" width="33.81640625" bestFit="1" customWidth="1"/>
    <col min="11782" max="11782" width="20.7265625" customWidth="1"/>
    <col min="11783" max="11783" width="5.54296875" customWidth="1"/>
    <col min="11784" max="11784" width="36.453125" bestFit="1" customWidth="1"/>
    <col min="11785" max="11785" width="16.7265625" bestFit="1" customWidth="1"/>
    <col min="11786" max="11786" width="14.1796875" bestFit="1" customWidth="1"/>
    <col min="11787" max="11787" width="16.81640625" bestFit="1" customWidth="1"/>
    <col min="11788" max="11788" width="15.1796875" bestFit="1" customWidth="1"/>
    <col min="12034" max="12034" width="33.1796875" bestFit="1" customWidth="1"/>
    <col min="12035" max="12035" width="20" customWidth="1"/>
    <col min="12036" max="12036" width="7.54296875" customWidth="1"/>
    <col min="12037" max="12037" width="33.81640625" bestFit="1" customWidth="1"/>
    <col min="12038" max="12038" width="20.7265625" customWidth="1"/>
    <col min="12039" max="12039" width="5.54296875" customWidth="1"/>
    <col min="12040" max="12040" width="36.453125" bestFit="1" customWidth="1"/>
    <col min="12041" max="12041" width="16.7265625" bestFit="1" customWidth="1"/>
    <col min="12042" max="12042" width="14.1796875" bestFit="1" customWidth="1"/>
    <col min="12043" max="12043" width="16.81640625" bestFit="1" customWidth="1"/>
    <col min="12044" max="12044" width="15.1796875" bestFit="1" customWidth="1"/>
    <col min="12290" max="12290" width="33.1796875" bestFit="1" customWidth="1"/>
    <col min="12291" max="12291" width="20" customWidth="1"/>
    <col min="12292" max="12292" width="7.54296875" customWidth="1"/>
    <col min="12293" max="12293" width="33.81640625" bestFit="1" customWidth="1"/>
    <col min="12294" max="12294" width="20.7265625" customWidth="1"/>
    <col min="12295" max="12295" width="5.54296875" customWidth="1"/>
    <col min="12296" max="12296" width="36.453125" bestFit="1" customWidth="1"/>
    <col min="12297" max="12297" width="16.7265625" bestFit="1" customWidth="1"/>
    <col min="12298" max="12298" width="14.1796875" bestFit="1" customWidth="1"/>
    <col min="12299" max="12299" width="16.81640625" bestFit="1" customWidth="1"/>
    <col min="12300" max="12300" width="15.1796875" bestFit="1" customWidth="1"/>
    <col min="12546" max="12546" width="33.1796875" bestFit="1" customWidth="1"/>
    <col min="12547" max="12547" width="20" customWidth="1"/>
    <col min="12548" max="12548" width="7.54296875" customWidth="1"/>
    <col min="12549" max="12549" width="33.81640625" bestFit="1" customWidth="1"/>
    <col min="12550" max="12550" width="20.7265625" customWidth="1"/>
    <col min="12551" max="12551" width="5.54296875" customWidth="1"/>
    <col min="12552" max="12552" width="36.453125" bestFit="1" customWidth="1"/>
    <col min="12553" max="12553" width="16.7265625" bestFit="1" customWidth="1"/>
    <col min="12554" max="12554" width="14.1796875" bestFit="1" customWidth="1"/>
    <col min="12555" max="12555" width="16.81640625" bestFit="1" customWidth="1"/>
    <col min="12556" max="12556" width="15.1796875" bestFit="1" customWidth="1"/>
    <col min="12802" max="12802" width="33.1796875" bestFit="1" customWidth="1"/>
    <col min="12803" max="12803" width="20" customWidth="1"/>
    <col min="12804" max="12804" width="7.54296875" customWidth="1"/>
    <col min="12805" max="12805" width="33.81640625" bestFit="1" customWidth="1"/>
    <col min="12806" max="12806" width="20.7265625" customWidth="1"/>
    <col min="12807" max="12807" width="5.54296875" customWidth="1"/>
    <col min="12808" max="12808" width="36.453125" bestFit="1" customWidth="1"/>
    <col min="12809" max="12809" width="16.7265625" bestFit="1" customWidth="1"/>
    <col min="12810" max="12810" width="14.1796875" bestFit="1" customWidth="1"/>
    <col min="12811" max="12811" width="16.81640625" bestFit="1" customWidth="1"/>
    <col min="12812" max="12812" width="15.1796875" bestFit="1" customWidth="1"/>
    <col min="13058" max="13058" width="33.1796875" bestFit="1" customWidth="1"/>
    <col min="13059" max="13059" width="20" customWidth="1"/>
    <col min="13060" max="13060" width="7.54296875" customWidth="1"/>
    <col min="13061" max="13061" width="33.81640625" bestFit="1" customWidth="1"/>
    <col min="13062" max="13062" width="20.7265625" customWidth="1"/>
    <col min="13063" max="13063" width="5.54296875" customWidth="1"/>
    <col min="13064" max="13064" width="36.453125" bestFit="1" customWidth="1"/>
    <col min="13065" max="13065" width="16.7265625" bestFit="1" customWidth="1"/>
    <col min="13066" max="13066" width="14.1796875" bestFit="1" customWidth="1"/>
    <col min="13067" max="13067" width="16.81640625" bestFit="1" customWidth="1"/>
    <col min="13068" max="13068" width="15.1796875" bestFit="1" customWidth="1"/>
    <col min="13314" max="13314" width="33.1796875" bestFit="1" customWidth="1"/>
    <col min="13315" max="13315" width="20" customWidth="1"/>
    <col min="13316" max="13316" width="7.54296875" customWidth="1"/>
    <col min="13317" max="13317" width="33.81640625" bestFit="1" customWidth="1"/>
    <col min="13318" max="13318" width="20.7265625" customWidth="1"/>
    <col min="13319" max="13319" width="5.54296875" customWidth="1"/>
    <col min="13320" max="13320" width="36.453125" bestFit="1" customWidth="1"/>
    <col min="13321" max="13321" width="16.7265625" bestFit="1" customWidth="1"/>
    <col min="13322" max="13322" width="14.1796875" bestFit="1" customWidth="1"/>
    <col min="13323" max="13323" width="16.81640625" bestFit="1" customWidth="1"/>
    <col min="13324" max="13324" width="15.1796875" bestFit="1" customWidth="1"/>
    <col min="13570" max="13570" width="33.1796875" bestFit="1" customWidth="1"/>
    <col min="13571" max="13571" width="20" customWidth="1"/>
    <col min="13572" max="13572" width="7.54296875" customWidth="1"/>
    <col min="13573" max="13573" width="33.81640625" bestFit="1" customWidth="1"/>
    <col min="13574" max="13574" width="20.7265625" customWidth="1"/>
    <col min="13575" max="13575" width="5.54296875" customWidth="1"/>
    <col min="13576" max="13576" width="36.453125" bestFit="1" customWidth="1"/>
    <col min="13577" max="13577" width="16.7265625" bestFit="1" customWidth="1"/>
    <col min="13578" max="13578" width="14.1796875" bestFit="1" customWidth="1"/>
    <col min="13579" max="13579" width="16.81640625" bestFit="1" customWidth="1"/>
    <col min="13580" max="13580" width="15.1796875" bestFit="1" customWidth="1"/>
    <col min="13826" max="13826" width="33.1796875" bestFit="1" customWidth="1"/>
    <col min="13827" max="13827" width="20" customWidth="1"/>
    <col min="13828" max="13828" width="7.54296875" customWidth="1"/>
    <col min="13829" max="13829" width="33.81640625" bestFit="1" customWidth="1"/>
    <col min="13830" max="13830" width="20.7265625" customWidth="1"/>
    <col min="13831" max="13831" width="5.54296875" customWidth="1"/>
    <col min="13832" max="13832" width="36.453125" bestFit="1" customWidth="1"/>
    <col min="13833" max="13833" width="16.7265625" bestFit="1" customWidth="1"/>
    <col min="13834" max="13834" width="14.1796875" bestFit="1" customWidth="1"/>
    <col min="13835" max="13835" width="16.81640625" bestFit="1" customWidth="1"/>
    <col min="13836" max="13836" width="15.1796875" bestFit="1" customWidth="1"/>
    <col min="14082" max="14082" width="33.1796875" bestFit="1" customWidth="1"/>
    <col min="14083" max="14083" width="20" customWidth="1"/>
    <col min="14084" max="14084" width="7.54296875" customWidth="1"/>
    <col min="14085" max="14085" width="33.81640625" bestFit="1" customWidth="1"/>
    <col min="14086" max="14086" width="20.7265625" customWidth="1"/>
    <col min="14087" max="14087" width="5.54296875" customWidth="1"/>
    <col min="14088" max="14088" width="36.453125" bestFit="1" customWidth="1"/>
    <col min="14089" max="14089" width="16.7265625" bestFit="1" customWidth="1"/>
    <col min="14090" max="14090" width="14.1796875" bestFit="1" customWidth="1"/>
    <col min="14091" max="14091" width="16.81640625" bestFit="1" customWidth="1"/>
    <col min="14092" max="14092" width="15.1796875" bestFit="1" customWidth="1"/>
    <col min="14338" max="14338" width="33.1796875" bestFit="1" customWidth="1"/>
    <col min="14339" max="14339" width="20" customWidth="1"/>
    <col min="14340" max="14340" width="7.54296875" customWidth="1"/>
    <col min="14341" max="14341" width="33.81640625" bestFit="1" customWidth="1"/>
    <col min="14342" max="14342" width="20.7265625" customWidth="1"/>
    <col min="14343" max="14343" width="5.54296875" customWidth="1"/>
    <col min="14344" max="14344" width="36.453125" bestFit="1" customWidth="1"/>
    <col min="14345" max="14345" width="16.7265625" bestFit="1" customWidth="1"/>
    <col min="14346" max="14346" width="14.1796875" bestFit="1" customWidth="1"/>
    <col min="14347" max="14347" width="16.81640625" bestFit="1" customWidth="1"/>
    <col min="14348" max="14348" width="15.1796875" bestFit="1" customWidth="1"/>
    <col min="14594" max="14594" width="33.1796875" bestFit="1" customWidth="1"/>
    <col min="14595" max="14595" width="20" customWidth="1"/>
    <col min="14596" max="14596" width="7.54296875" customWidth="1"/>
    <col min="14597" max="14597" width="33.81640625" bestFit="1" customWidth="1"/>
    <col min="14598" max="14598" width="20.7265625" customWidth="1"/>
    <col min="14599" max="14599" width="5.54296875" customWidth="1"/>
    <col min="14600" max="14600" width="36.453125" bestFit="1" customWidth="1"/>
    <col min="14601" max="14601" width="16.7265625" bestFit="1" customWidth="1"/>
    <col min="14602" max="14602" width="14.1796875" bestFit="1" customWidth="1"/>
    <col min="14603" max="14603" width="16.81640625" bestFit="1" customWidth="1"/>
    <col min="14604" max="14604" width="15.1796875" bestFit="1" customWidth="1"/>
    <col min="14850" max="14850" width="33.1796875" bestFit="1" customWidth="1"/>
    <col min="14851" max="14851" width="20" customWidth="1"/>
    <col min="14852" max="14852" width="7.54296875" customWidth="1"/>
    <col min="14853" max="14853" width="33.81640625" bestFit="1" customWidth="1"/>
    <col min="14854" max="14854" width="20.7265625" customWidth="1"/>
    <col min="14855" max="14855" width="5.54296875" customWidth="1"/>
    <col min="14856" max="14856" width="36.453125" bestFit="1" customWidth="1"/>
    <col min="14857" max="14857" width="16.7265625" bestFit="1" customWidth="1"/>
    <col min="14858" max="14858" width="14.1796875" bestFit="1" customWidth="1"/>
    <col min="14859" max="14859" width="16.81640625" bestFit="1" customWidth="1"/>
    <col min="14860" max="14860" width="15.1796875" bestFit="1" customWidth="1"/>
    <col min="15106" max="15106" width="33.1796875" bestFit="1" customWidth="1"/>
    <col min="15107" max="15107" width="20" customWidth="1"/>
    <col min="15108" max="15108" width="7.54296875" customWidth="1"/>
    <col min="15109" max="15109" width="33.81640625" bestFit="1" customWidth="1"/>
    <col min="15110" max="15110" width="20.7265625" customWidth="1"/>
    <col min="15111" max="15111" width="5.54296875" customWidth="1"/>
    <col min="15112" max="15112" width="36.453125" bestFit="1" customWidth="1"/>
    <col min="15113" max="15113" width="16.7265625" bestFit="1" customWidth="1"/>
    <col min="15114" max="15114" width="14.1796875" bestFit="1" customWidth="1"/>
    <col min="15115" max="15115" width="16.81640625" bestFit="1" customWidth="1"/>
    <col min="15116" max="15116" width="15.1796875" bestFit="1" customWidth="1"/>
    <col min="15362" max="15362" width="33.1796875" bestFit="1" customWidth="1"/>
    <col min="15363" max="15363" width="20" customWidth="1"/>
    <col min="15364" max="15364" width="7.54296875" customWidth="1"/>
    <col min="15365" max="15365" width="33.81640625" bestFit="1" customWidth="1"/>
    <col min="15366" max="15366" width="20.7265625" customWidth="1"/>
    <col min="15367" max="15367" width="5.54296875" customWidth="1"/>
    <col min="15368" max="15368" width="36.453125" bestFit="1" customWidth="1"/>
    <col min="15369" max="15369" width="16.7265625" bestFit="1" customWidth="1"/>
    <col min="15370" max="15370" width="14.1796875" bestFit="1" customWidth="1"/>
    <col min="15371" max="15371" width="16.81640625" bestFit="1" customWidth="1"/>
    <col min="15372" max="15372" width="15.1796875" bestFit="1" customWidth="1"/>
    <col min="15618" max="15618" width="33.1796875" bestFit="1" customWidth="1"/>
    <col min="15619" max="15619" width="20" customWidth="1"/>
    <col min="15620" max="15620" width="7.54296875" customWidth="1"/>
    <col min="15621" max="15621" width="33.81640625" bestFit="1" customWidth="1"/>
    <col min="15622" max="15622" width="20.7265625" customWidth="1"/>
    <col min="15623" max="15623" width="5.54296875" customWidth="1"/>
    <col min="15624" max="15624" width="36.453125" bestFit="1" customWidth="1"/>
    <col min="15625" max="15625" width="16.7265625" bestFit="1" customWidth="1"/>
    <col min="15626" max="15626" width="14.1796875" bestFit="1" customWidth="1"/>
    <col min="15627" max="15627" width="16.81640625" bestFit="1" customWidth="1"/>
    <col min="15628" max="15628" width="15.1796875" bestFit="1" customWidth="1"/>
    <col min="15874" max="15874" width="33.1796875" bestFit="1" customWidth="1"/>
    <col min="15875" max="15875" width="20" customWidth="1"/>
    <col min="15876" max="15876" width="7.54296875" customWidth="1"/>
    <col min="15877" max="15877" width="33.81640625" bestFit="1" customWidth="1"/>
    <col min="15878" max="15878" width="20.7265625" customWidth="1"/>
    <col min="15879" max="15879" width="5.54296875" customWidth="1"/>
    <col min="15880" max="15880" width="36.453125" bestFit="1" customWidth="1"/>
    <col min="15881" max="15881" width="16.7265625" bestFit="1" customWidth="1"/>
    <col min="15882" max="15882" width="14.1796875" bestFit="1" customWidth="1"/>
    <col min="15883" max="15883" width="16.81640625" bestFit="1" customWidth="1"/>
    <col min="15884" max="15884" width="15.1796875" bestFit="1" customWidth="1"/>
    <col min="16130" max="16130" width="33.1796875" bestFit="1" customWidth="1"/>
    <col min="16131" max="16131" width="20" customWidth="1"/>
    <col min="16132" max="16132" width="7.54296875" customWidth="1"/>
    <col min="16133" max="16133" width="33.81640625" bestFit="1" customWidth="1"/>
    <col min="16134" max="16134" width="20.7265625" customWidth="1"/>
    <col min="16135" max="16135" width="5.54296875" customWidth="1"/>
    <col min="16136" max="16136" width="36.453125" bestFit="1" customWidth="1"/>
    <col min="16137" max="16137" width="16.7265625" bestFit="1" customWidth="1"/>
    <col min="16138" max="16138" width="14.1796875" bestFit="1" customWidth="1"/>
    <col min="16139" max="16139" width="16.81640625" bestFit="1" customWidth="1"/>
    <col min="16140" max="16140" width="15.1796875" bestFit="1" customWidth="1"/>
  </cols>
  <sheetData>
    <row r="1" spans="1:12" x14ac:dyDescent="0.35">
      <c r="F1"/>
    </row>
    <row r="2" spans="1:12" s="20" customFormat="1" x14ac:dyDescent="0.35">
      <c r="F2" s="21"/>
    </row>
    <row r="3" spans="1:12" ht="15" thickBot="1" x14ac:dyDescent="0.4"/>
    <row r="4" spans="1:12" ht="15" thickBot="1" x14ac:dyDescent="0.4">
      <c r="B4" s="306"/>
      <c r="C4" s="307"/>
    </row>
    <row r="5" spans="1:12" ht="15" thickBot="1" x14ac:dyDescent="0.4">
      <c r="A5" s="23"/>
      <c r="B5" s="24"/>
      <c r="C5" s="25" t="s">
        <v>41</v>
      </c>
      <c r="F5" s="26" t="s">
        <v>41</v>
      </c>
    </row>
    <row r="6" spans="1:12" ht="15" thickBot="1" x14ac:dyDescent="0.4">
      <c r="A6" s="23"/>
      <c r="B6" s="27" t="s">
        <v>21</v>
      </c>
      <c r="C6" s="28">
        <v>0.5</v>
      </c>
      <c r="E6" s="27" t="s">
        <v>21</v>
      </c>
      <c r="F6" s="28">
        <v>0.5</v>
      </c>
    </row>
    <row r="7" spans="1:12" ht="31.5" customHeight="1" thickBot="1" x14ac:dyDescent="0.4">
      <c r="A7" s="23"/>
      <c r="B7" s="308" t="s">
        <v>69</v>
      </c>
      <c r="C7" s="309"/>
      <c r="D7" s="29"/>
      <c r="E7" s="308" t="s">
        <v>70</v>
      </c>
      <c r="F7" s="309"/>
      <c r="H7" s="302" t="s">
        <v>22</v>
      </c>
      <c r="I7" s="303"/>
    </row>
    <row r="8" spans="1:12" x14ac:dyDescent="0.35">
      <c r="A8" s="23"/>
      <c r="B8" s="30" t="s">
        <v>23</v>
      </c>
      <c r="C8" s="44">
        <v>210129696</v>
      </c>
      <c r="E8" s="30" t="s">
        <v>23</v>
      </c>
      <c r="F8" s="44">
        <v>1100160588</v>
      </c>
      <c r="H8" s="31" t="s">
        <v>24</v>
      </c>
      <c r="I8" s="32">
        <f>((C8*C6)+(F8*F6))/((C10*C6)+(F10*F6))</f>
        <v>6.9577829895308296</v>
      </c>
      <c r="J8" t="s">
        <v>6</v>
      </c>
      <c r="K8" s="33" t="s">
        <v>25</v>
      </c>
      <c r="L8" s="33">
        <v>1.75</v>
      </c>
    </row>
    <row r="9" spans="1:12" x14ac:dyDescent="0.35">
      <c r="A9" s="23"/>
      <c r="B9" s="34" t="s">
        <v>26</v>
      </c>
      <c r="C9" s="87">
        <v>210129696</v>
      </c>
      <c r="E9" s="34" t="s">
        <v>26</v>
      </c>
      <c r="F9" s="44">
        <v>1182960588</v>
      </c>
      <c r="H9" s="35" t="s">
        <v>27</v>
      </c>
      <c r="I9" s="36">
        <f>((C11*C6)+(F11*F6))/((C9*C6)+(F9*F6))</f>
        <v>0.13518153644663564</v>
      </c>
      <c r="J9" t="s">
        <v>6</v>
      </c>
      <c r="K9" s="33" t="s">
        <v>28</v>
      </c>
      <c r="L9" s="33">
        <v>39</v>
      </c>
    </row>
    <row r="10" spans="1:12" x14ac:dyDescent="0.35">
      <c r="A10" s="23"/>
      <c r="B10" s="34" t="s">
        <v>29</v>
      </c>
      <c r="C10" s="44">
        <v>104045085</v>
      </c>
      <c r="E10" s="34" t="s">
        <v>29</v>
      </c>
      <c r="F10" s="88">
        <v>84275000</v>
      </c>
      <c r="H10" s="35" t="s">
        <v>30</v>
      </c>
      <c r="I10" s="37" t="e">
        <f>((C13*C6)+(F13*F6))/((C14*C6)+(F14*F6))</f>
        <v>#DIV/0!</v>
      </c>
      <c r="J10" t="s">
        <v>6</v>
      </c>
      <c r="K10" s="33" t="s">
        <v>25</v>
      </c>
      <c r="L10" s="86">
        <v>4.3</v>
      </c>
    </row>
    <row r="11" spans="1:12" x14ac:dyDescent="0.35">
      <c r="A11" s="23"/>
      <c r="B11" s="34" t="s">
        <v>31</v>
      </c>
      <c r="C11" s="44">
        <v>104045085</v>
      </c>
      <c r="E11" s="34" t="s">
        <v>31</v>
      </c>
      <c r="F11" s="87">
        <v>84275000</v>
      </c>
      <c r="H11" s="35" t="s">
        <v>32</v>
      </c>
      <c r="I11" s="38">
        <f>((C12*C6)+(F12*F6))</f>
        <v>602385099.5</v>
      </c>
      <c r="J11" s="38"/>
      <c r="L11" s="33"/>
    </row>
    <row r="12" spans="1:12" ht="15" thickBot="1" x14ac:dyDescent="0.4">
      <c r="A12" s="23"/>
      <c r="B12" s="35" t="s">
        <v>32</v>
      </c>
      <c r="C12" s="39">
        <f>C9-C11</f>
        <v>106084611</v>
      </c>
      <c r="E12" s="35" t="s">
        <v>32</v>
      </c>
      <c r="F12" s="39">
        <f>+F9-F11</f>
        <v>1098685588</v>
      </c>
      <c r="H12" s="40" t="s">
        <v>33</v>
      </c>
      <c r="I12" s="41">
        <f>+C17+F17</f>
        <v>1121970199</v>
      </c>
      <c r="J12" t="s">
        <v>6</v>
      </c>
      <c r="K12" s="42"/>
      <c r="L12" s="43"/>
    </row>
    <row r="13" spans="1:12" ht="15" thickBot="1" x14ac:dyDescent="0.4">
      <c r="A13" s="23"/>
      <c r="B13" s="34" t="s">
        <v>34</v>
      </c>
      <c r="C13" s="87">
        <v>70869550</v>
      </c>
      <c r="E13" s="34" t="s">
        <v>34</v>
      </c>
      <c r="F13" s="87">
        <v>195064203</v>
      </c>
      <c r="I13" s="22"/>
    </row>
    <row r="14" spans="1:12" ht="15" thickBot="1" x14ac:dyDescent="0.4">
      <c r="A14" s="23"/>
      <c r="B14" s="34" t="s">
        <v>35</v>
      </c>
      <c r="C14" s="87">
        <v>0</v>
      </c>
      <c r="E14" s="34" t="s">
        <v>35</v>
      </c>
      <c r="F14" s="44">
        <v>0</v>
      </c>
      <c r="H14" s="302" t="s">
        <v>36</v>
      </c>
      <c r="I14" s="303"/>
    </row>
    <row r="15" spans="1:12" x14ac:dyDescent="0.35">
      <c r="A15" s="23"/>
      <c r="B15" s="35" t="s">
        <v>37</v>
      </c>
      <c r="C15" s="45">
        <f>C13/C12</f>
        <v>0.66804741358763153</v>
      </c>
      <c r="E15" s="35" t="s">
        <v>37</v>
      </c>
      <c r="F15" s="45">
        <f>F13/F12</f>
        <v>0.17754324360901691</v>
      </c>
      <c r="H15" s="31" t="s">
        <v>38</v>
      </c>
      <c r="I15" s="46">
        <f>((C13*C6)+(F13*F6))/((C12*C6)+(F12*F6))</f>
        <v>0.22073400655223213</v>
      </c>
      <c r="J15" t="s">
        <v>6</v>
      </c>
      <c r="K15" s="33" t="s">
        <v>25</v>
      </c>
      <c r="L15" s="86">
        <v>0</v>
      </c>
    </row>
    <row r="16" spans="1:12" ht="15" thickBot="1" x14ac:dyDescent="0.4">
      <c r="A16" s="23"/>
      <c r="B16" s="35" t="s">
        <v>39</v>
      </c>
      <c r="C16" s="45">
        <f>C13/C9</f>
        <v>0.33726575229043304</v>
      </c>
      <c r="E16" s="35" t="s">
        <v>39</v>
      </c>
      <c r="F16" s="45">
        <f>F13/F9</f>
        <v>0.16489492970327088</v>
      </c>
      <c r="H16" s="40" t="s">
        <v>40</v>
      </c>
      <c r="I16" s="47">
        <f>((C13*C6)+(F13*F6))/((C9*C6)+(F9*F6))</f>
        <v>0.19089484440047966</v>
      </c>
      <c r="J16" t="s">
        <v>6</v>
      </c>
      <c r="K16" s="33" t="s">
        <v>25</v>
      </c>
      <c r="L16" s="86">
        <v>0</v>
      </c>
    </row>
    <row r="17" spans="1:9" ht="15" thickBot="1" x14ac:dyDescent="0.4">
      <c r="A17" s="23"/>
      <c r="B17" s="40" t="s">
        <v>33</v>
      </c>
      <c r="C17" s="48">
        <f>C8-C10</f>
        <v>106084611</v>
      </c>
      <c r="E17" s="40" t="s">
        <v>33</v>
      </c>
      <c r="F17" s="48">
        <f>F8-F10</f>
        <v>1015885588</v>
      </c>
    </row>
    <row r="18" spans="1:9" x14ac:dyDescent="0.35">
      <c r="I18">
        <f>+I16*100</f>
        <v>19.089484440047965</v>
      </c>
    </row>
    <row r="19" spans="1:9" ht="15" thickBot="1" x14ac:dyDescent="0.4"/>
    <row r="20" spans="1:9" ht="15" thickBot="1" x14ac:dyDescent="0.4">
      <c r="A20" s="23"/>
      <c r="B20" s="302" t="str">
        <f>+B7</f>
        <v>RODOS GROUP SAS</v>
      </c>
      <c r="C20" s="303"/>
      <c r="D20" s="49">
        <f>+C6</f>
        <v>0.5</v>
      </c>
      <c r="E20" s="302" t="s">
        <v>22</v>
      </c>
      <c r="F20" s="303"/>
    </row>
    <row r="21" spans="1:9" x14ac:dyDescent="0.35">
      <c r="A21" s="23"/>
      <c r="B21" s="30" t="s">
        <v>23</v>
      </c>
      <c r="C21" s="50">
        <f>+C8</f>
        <v>210129696</v>
      </c>
      <c r="E21" s="31" t="s">
        <v>24</v>
      </c>
      <c r="F21" s="51">
        <f>C21/C23</f>
        <v>2.0196023291249174</v>
      </c>
      <c r="H21" s="52"/>
    </row>
    <row r="22" spans="1:9" x14ac:dyDescent="0.35">
      <c r="A22" s="23"/>
      <c r="B22" s="34" t="s">
        <v>26</v>
      </c>
      <c r="C22" s="53">
        <f>+C9</f>
        <v>210129696</v>
      </c>
      <c r="E22" s="35" t="s">
        <v>27</v>
      </c>
      <c r="F22" s="54">
        <f>C24/C22</f>
        <v>0.49514698293762344</v>
      </c>
    </row>
    <row r="23" spans="1:9" x14ac:dyDescent="0.35">
      <c r="A23" s="23"/>
      <c r="B23" s="34" t="s">
        <v>29</v>
      </c>
      <c r="C23" s="53">
        <f>+C10</f>
        <v>104045085</v>
      </c>
      <c r="E23" s="35" t="s">
        <v>30</v>
      </c>
      <c r="F23" s="54" t="e">
        <f>C26/C27</f>
        <v>#DIV/0!</v>
      </c>
    </row>
    <row r="24" spans="1:9" x14ac:dyDescent="0.35">
      <c r="A24" s="23"/>
      <c r="B24" s="34" t="s">
        <v>31</v>
      </c>
      <c r="C24" s="53">
        <f>+C11</f>
        <v>104045085</v>
      </c>
      <c r="E24" s="35" t="s">
        <v>32</v>
      </c>
      <c r="F24" s="55">
        <f>C25</f>
        <v>106084611</v>
      </c>
    </row>
    <row r="25" spans="1:9" ht="15" thickBot="1" x14ac:dyDescent="0.4">
      <c r="A25" s="23"/>
      <c r="B25" s="35" t="s">
        <v>32</v>
      </c>
      <c r="C25" s="56">
        <f>C22-C24</f>
        <v>106084611</v>
      </c>
      <c r="E25" s="40"/>
      <c r="F25" s="57"/>
    </row>
    <row r="26" spans="1:9" ht="15" thickBot="1" x14ac:dyDescent="0.4">
      <c r="A26" s="23"/>
      <c r="B26" s="34" t="s">
        <v>34</v>
      </c>
      <c r="C26" s="53">
        <f>+C13</f>
        <v>70869550</v>
      </c>
    </row>
    <row r="27" spans="1:9" ht="15" thickBot="1" x14ac:dyDescent="0.4">
      <c r="A27" s="23"/>
      <c r="B27" s="34" t="s">
        <v>35</v>
      </c>
      <c r="C27" s="53">
        <f>+C14</f>
        <v>0</v>
      </c>
      <c r="E27" s="302" t="s">
        <v>36</v>
      </c>
      <c r="F27" s="303"/>
    </row>
    <row r="28" spans="1:9" x14ac:dyDescent="0.35">
      <c r="A28" s="23"/>
      <c r="B28" s="35" t="s">
        <v>37</v>
      </c>
      <c r="C28" s="58">
        <f>C26/C25</f>
        <v>0.66804741358763153</v>
      </c>
      <c r="E28" s="31" t="s">
        <v>38</v>
      </c>
      <c r="F28" s="59">
        <f>C26/C25</f>
        <v>0.66804741358763153</v>
      </c>
    </row>
    <row r="29" spans="1:9" ht="15" thickBot="1" x14ac:dyDescent="0.4">
      <c r="A29" s="23"/>
      <c r="B29" s="35" t="s">
        <v>39</v>
      </c>
      <c r="C29" s="58">
        <f>C26/C22</f>
        <v>0.33726575229043304</v>
      </c>
      <c r="E29" s="40" t="s">
        <v>40</v>
      </c>
      <c r="F29" s="60">
        <f>C26/C22</f>
        <v>0.33726575229043304</v>
      </c>
    </row>
    <row r="30" spans="1:9" ht="15" thickBot="1" x14ac:dyDescent="0.4">
      <c r="A30" s="23"/>
      <c r="B30" s="40" t="s">
        <v>33</v>
      </c>
      <c r="C30" s="48">
        <f>C21-C23</f>
        <v>106084611</v>
      </c>
    </row>
    <row r="33" spans="1:6" ht="15" thickBot="1" x14ac:dyDescent="0.4"/>
    <row r="34" spans="1:6" ht="15" thickBot="1" x14ac:dyDescent="0.4">
      <c r="A34" s="23"/>
      <c r="B34" s="302" t="str">
        <f>+E7</f>
        <v>GRUPO SOCIEDAD CAPITAL SAS</v>
      </c>
      <c r="C34" s="303"/>
      <c r="D34" s="49">
        <f>+F6</f>
        <v>0.5</v>
      </c>
      <c r="E34" s="302" t="s">
        <v>22</v>
      </c>
      <c r="F34" s="303"/>
    </row>
    <row r="35" spans="1:6" x14ac:dyDescent="0.35">
      <c r="A35" s="23"/>
      <c r="B35" s="30" t="s">
        <v>23</v>
      </c>
      <c r="C35" s="50">
        <f>+F8</f>
        <v>1100160588</v>
      </c>
      <c r="E35" s="31" t="s">
        <v>24</v>
      </c>
      <c r="F35" s="61">
        <f>C35/C37</f>
        <v>13.054412198160783</v>
      </c>
    </row>
    <row r="36" spans="1:6" x14ac:dyDescent="0.35">
      <c r="A36" s="23"/>
      <c r="B36" s="34" t="s">
        <v>26</v>
      </c>
      <c r="C36" s="53">
        <f>+F9</f>
        <v>1182960588</v>
      </c>
      <c r="E36" s="35" t="s">
        <v>27</v>
      </c>
      <c r="F36" s="54">
        <f>C38/C36</f>
        <v>7.1240750414586079E-2</v>
      </c>
    </row>
    <row r="37" spans="1:6" x14ac:dyDescent="0.35">
      <c r="A37" s="23"/>
      <c r="B37" s="34" t="s">
        <v>29</v>
      </c>
      <c r="C37" s="53">
        <f>+F10</f>
        <v>84275000</v>
      </c>
      <c r="E37" s="35" t="s">
        <v>30</v>
      </c>
      <c r="F37" s="54" t="e">
        <f>C40/C41</f>
        <v>#DIV/0!</v>
      </c>
    </row>
    <row r="38" spans="1:6" x14ac:dyDescent="0.35">
      <c r="A38" s="23"/>
      <c r="B38" s="34" t="s">
        <v>31</v>
      </c>
      <c r="C38" s="53">
        <f>+F11</f>
        <v>84275000</v>
      </c>
      <c r="E38" s="35" t="s">
        <v>32</v>
      </c>
      <c r="F38" s="55">
        <f>C39</f>
        <v>1098685588</v>
      </c>
    </row>
    <row r="39" spans="1:6" ht="15" thickBot="1" x14ac:dyDescent="0.4">
      <c r="A39" s="23"/>
      <c r="B39" s="35" t="s">
        <v>32</v>
      </c>
      <c r="C39" s="56">
        <f>C36-C38</f>
        <v>1098685588</v>
      </c>
      <c r="E39" s="40"/>
      <c r="F39" s="57"/>
    </row>
    <row r="40" spans="1:6" ht="15" thickBot="1" x14ac:dyDescent="0.4">
      <c r="A40" s="23"/>
      <c r="B40" s="34" t="s">
        <v>34</v>
      </c>
      <c r="C40" s="53">
        <f>+F13</f>
        <v>195064203</v>
      </c>
    </row>
    <row r="41" spans="1:6" ht="15" thickBot="1" x14ac:dyDescent="0.4">
      <c r="A41" s="23"/>
      <c r="B41" s="34" t="s">
        <v>35</v>
      </c>
      <c r="C41" s="53">
        <f>+F14</f>
        <v>0</v>
      </c>
      <c r="E41" s="302" t="s">
        <v>36</v>
      </c>
      <c r="F41" s="303"/>
    </row>
    <row r="42" spans="1:6" x14ac:dyDescent="0.35">
      <c r="A42" s="23"/>
      <c r="B42" s="35" t="s">
        <v>37</v>
      </c>
      <c r="C42" s="45">
        <f>C40/C39</f>
        <v>0.17754324360901691</v>
      </c>
      <c r="E42" s="31" t="s">
        <v>38</v>
      </c>
      <c r="F42" s="59">
        <f>C40/C39</f>
        <v>0.17754324360901691</v>
      </c>
    </row>
    <row r="43" spans="1:6" ht="15" thickBot="1" x14ac:dyDescent="0.4">
      <c r="A43" s="23"/>
      <c r="B43" s="35" t="s">
        <v>39</v>
      </c>
      <c r="C43" s="45">
        <f>C40/C36</f>
        <v>0.16489492970327088</v>
      </c>
      <c r="E43" s="40" t="s">
        <v>40</v>
      </c>
      <c r="F43" s="60">
        <f>C40/C36</f>
        <v>0.16489492970327088</v>
      </c>
    </row>
    <row r="44" spans="1:6" ht="15" thickBot="1" x14ac:dyDescent="0.4">
      <c r="A44" s="23"/>
      <c r="B44" s="40" t="s">
        <v>33</v>
      </c>
      <c r="C44" s="48">
        <f>C35-C37</f>
        <v>1015885588</v>
      </c>
    </row>
    <row r="48" spans="1:6" x14ac:dyDescent="0.35">
      <c r="D48" s="42"/>
      <c r="F48"/>
    </row>
    <row r="49" spans="4:6" x14ac:dyDescent="0.35">
      <c r="D49" s="42"/>
      <c r="F49"/>
    </row>
  </sheetData>
  <mergeCells count="11">
    <mergeCell ref="B34:C34"/>
    <mergeCell ref="E34:F34"/>
    <mergeCell ref="E41:F41"/>
    <mergeCell ref="B4:C4"/>
    <mergeCell ref="B7:C7"/>
    <mergeCell ref="E7:F7"/>
    <mergeCell ref="H7:I7"/>
    <mergeCell ref="H14:I14"/>
    <mergeCell ref="B20:C20"/>
    <mergeCell ref="E20:F20"/>
    <mergeCell ref="E27:F2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22</vt:i4>
      </vt:variant>
    </vt:vector>
  </HeadingPairs>
  <TitlesOfParts>
    <vt:vector size="22" baseType="lpstr">
      <vt:lpstr>5.2.1. CF LOTE 1</vt:lpstr>
      <vt:lpstr>5.2.2. CO LOTE 1</vt:lpstr>
      <vt:lpstr>5.2.1. CF LOTE 2</vt:lpstr>
      <vt:lpstr>5.2.2. CO LOTE 2</vt:lpstr>
      <vt:lpstr> Proponente 8</vt:lpstr>
      <vt:lpstr>5.2.1. CF LOTE 3</vt:lpstr>
      <vt:lpstr>5.2.2. CO LOTE 3</vt:lpstr>
      <vt:lpstr>5.2.1. CF LOTE 4</vt:lpstr>
      <vt:lpstr>5.2.2. CO LOTE 4</vt:lpstr>
      <vt:lpstr>5.2.1. CF LOTE 5</vt:lpstr>
      <vt:lpstr>5.2.2. CO LOTE 5</vt:lpstr>
      <vt:lpstr>5.2.1. CF LOTE 6</vt:lpstr>
      <vt:lpstr>5.2.2. CO LOTE 6</vt:lpstr>
      <vt:lpstr>5.2.1. CF LOTE 7</vt:lpstr>
      <vt:lpstr>5.2.2. CO LOTE 7</vt:lpstr>
      <vt:lpstr>5.2.1. CF LOTE 8</vt:lpstr>
      <vt:lpstr>5.2.2. CO LOTE 8</vt:lpstr>
      <vt:lpstr> Proponentes 13</vt:lpstr>
      <vt:lpstr> Proponentes 02</vt:lpstr>
      <vt:lpstr>Proponente. 8 UT CAPITAL GROUP</vt:lpstr>
      <vt:lpstr>Consolidado</vt:lpstr>
      <vt:lpstr> Proponentes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Paola Cepeda Galindo</dc:creator>
  <cp:lastModifiedBy>David Alejandro Vela Rodriguez</cp:lastModifiedBy>
  <dcterms:created xsi:type="dcterms:W3CDTF">2022-10-27T00:13:18Z</dcterms:created>
  <dcterms:modified xsi:type="dcterms:W3CDTF">2024-12-21T02:49:46Z</dcterms:modified>
</cp:coreProperties>
</file>