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fabian arcos\Desktop\ALCALDIA CIUDAD BOLIVAR\FORMULACION 2024\REACTIVACIÓN\EVALUACION\"/>
    </mc:Choice>
  </mc:AlternateContent>
  <xr:revisionPtr revIDLastSave="0" documentId="13_ncr:1_{EA1A498A-7D9B-4EC8-A17D-F652DB1E4748}" xr6:coauthVersionLast="47" xr6:coauthVersionMax="47" xr10:uidLastSave="{00000000-0000-0000-0000-000000000000}"/>
  <bookViews>
    <workbookView xWindow="-120" yWindow="-120" windowWidth="29040" windowHeight="15720" tabRatio="761" firstSheet="2" activeTab="2" xr2:uid="{00000000-000D-0000-FFFF-FFFF00000000}"/>
  </bookViews>
  <sheets>
    <sheet name="VERIFICACION EXPERIENCIA" sheetId="4" state="hidden" r:id="rId1"/>
    <sheet name="VERIFICACION TALENTO HUMANO" sheetId="5" r:id="rId2"/>
    <sheet name="EXPERIENCIA GENERAL" sheetId="12" r:id="rId3"/>
    <sheet name="FORMATO EXP. HABILITANTE " sheetId="7" r:id="rId4"/>
    <sheet name="FORMATO ESPEC. TECNICAS" sheetId="6" r:id="rId5"/>
    <sheet name="FORMATO. BUENAS PRAC. AMBIENT" sheetId="8" r:id="rId6"/>
    <sheet name="CONSOLIDADO HABILITANTES" sheetId="13" r:id="rId7"/>
  </sheets>
  <definedNames>
    <definedName name="_xlnm._FilterDatabase" localSheetId="3" hidden="1">'FORMATO EXP. HABILITANTE '!#REF!</definedName>
    <definedName name="_Toc530481013" localSheetId="5">'FORMATO. BUENAS PRAC. AMBIENT'!#REF!</definedName>
    <definedName name="_xlnm.Print_Area" localSheetId="1">'VERIFICACION TALENTO HUMANO'!$A$1:$N$23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7" i="12" l="1"/>
  <c r="D41" i="12" l="1"/>
  <c r="C6" i="6" l="1"/>
  <c r="C5" i="7"/>
  <c r="H39" i="4" l="1"/>
  <c r="H23" i="4"/>
  <c r="H8" i="4"/>
  <c r="G69" i="4"/>
  <c r="H69" i="4"/>
  <c r="G39" i="4"/>
  <c r="G23" i="4"/>
  <c r="G8" i="4"/>
  <c r="F23" i="4"/>
  <c r="F39" i="4"/>
  <c r="K39" i="4"/>
  <c r="K23" i="4"/>
  <c r="K24" i="4" s="1"/>
  <c r="K8" i="4"/>
  <c r="K9" i="4" s="1"/>
  <c r="J8" i="4"/>
  <c r="J9" i="4"/>
  <c r="D39" i="4"/>
  <c r="D40" i="4"/>
  <c r="D8" i="4"/>
  <c r="D9" i="4"/>
  <c r="K68" i="4" l="1"/>
  <c r="B9" i="4"/>
  <c r="B8" i="4" l="1"/>
  <c r="B68" i="4" s="1"/>
  <c r="J68" i="4"/>
  <c r="L69" i="4" l="1"/>
  <c r="J69" i="4"/>
  <c r="K69" i="4"/>
  <c r="H68" i="4"/>
  <c r="G68" i="4"/>
  <c r="I68" i="4"/>
  <c r="F68" i="4"/>
  <c r="D69" i="4"/>
  <c r="E69" i="4"/>
  <c r="I69" i="4"/>
  <c r="E68" i="4"/>
  <c r="F69" i="4"/>
  <c r="D68" i="4"/>
  <c r="C69" i="4"/>
  <c r="B69" i="4"/>
  <c r="L68" i="4" l="1"/>
  <c r="C68" i="4"/>
</calcChain>
</file>

<file path=xl/sharedStrings.xml><?xml version="1.0" encoding="utf-8"?>
<sst xmlns="http://schemas.openxmlformats.org/spreadsheetml/2006/main" count="499" uniqueCount="295">
  <si>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</si>
  <si>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</si>
  <si>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</si>
  <si>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</si>
  <si>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</si>
  <si>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</si>
  <si>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</si>
  <si>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</si>
  <si>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</si>
  <si>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</si>
  <si>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</si>
  <si>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</si>
  <si>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</si>
  <si>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</si>
  <si>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</si>
  <si>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RESULTADO:</t>
  </si>
  <si>
    <t>ÍTEM</t>
  </si>
  <si>
    <t xml:space="preserve">        OFERENTES</t>
  </si>
  <si>
    <t>RESULTADO</t>
  </si>
  <si>
    <t>N/A</t>
  </si>
  <si>
    <t>"FORMATO DE ACEPTACIÓN DE LAS ESPECIFICACIONES TÉCNICAS"</t>
  </si>
  <si>
    <t>NOMBRE</t>
  </si>
  <si>
    <t>fotocopia del
diploma respectivo o el acta de grado.</t>
  </si>
  <si>
    <t>Tarjeta Profesional</t>
  </si>
  <si>
    <t xml:space="preserve">OBSERVACIONES GENERALES DE EXPERIENCIA </t>
  </si>
  <si>
    <t>SI</t>
  </si>
  <si>
    <t xml:space="preserve"> BUENAS PRÁCTICAS AMBIENTALES</t>
  </si>
  <si>
    <t>ANEXO - “COMPROMISOS AMBIENTALES”</t>
  </si>
  <si>
    <t>Observación:</t>
  </si>
  <si>
    <t>CONTRATO No. 1 GENERAL</t>
  </si>
  <si>
    <t>CONTRATO No. 2 GENERAL</t>
  </si>
  <si>
    <t>CONTRATO No. 3 ESPECIFICA</t>
  </si>
  <si>
    <t>EMPRESA O ENTIDAD</t>
  </si>
  <si>
    <t>INICIO</t>
  </si>
  <si>
    <t>FIN</t>
  </si>
  <si>
    <t>ALCALDIA LOCAL DE ENGATIVA</t>
  </si>
  <si>
    <t>SUMATORIA SMMLV CONTRATOS PROPONENTES</t>
  </si>
  <si>
    <t>PROPONENTE No. 6</t>
  </si>
  <si>
    <t>PROPONENTE No. 7</t>
  </si>
  <si>
    <t>PROPONENTE No. 8</t>
  </si>
  <si>
    <t>PROPONENTE No. 9</t>
  </si>
  <si>
    <t>PROPONENTE No. 10</t>
  </si>
  <si>
    <t>PROPONENTE No. 11</t>
  </si>
  <si>
    <t>EXPERIENCIA</t>
  </si>
  <si>
    <t>CONTRATO No. 4 ESPECIFICA ADICIONAL EMPRESAS MUJER</t>
  </si>
  <si>
    <t>RESULTADO EXPERIENCIA GENERAL</t>
  </si>
  <si>
    <t>RESULTADO EXPERIENCIA ESPECIFICA</t>
  </si>
  <si>
    <t>CUMPLE</t>
  </si>
  <si>
    <t>“FORMATO EXPERIENCIA HABILITANTE DEL PROPONENTE”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</si>
  <si>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</si>
  <si>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</si>
  <si>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</si>
  <si>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</si>
  <si>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</si>
  <si>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</si>
  <si>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</si>
  <si>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</si>
  <si>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</si>
  <si>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</si>
  <si>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</si>
  <si>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COORDINADOR/A GENERAL</t>
  </si>
  <si>
    <t xml:space="preserve"> PROPONENTE </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</si>
  <si>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</si>
  <si>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</si>
  <si>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</si>
  <si>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</si>
  <si>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</si>
  <si>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</si>
  <si>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</si>
  <si>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</si>
  <si>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</si>
  <si>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</si>
  <si>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</si>
  <si>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</si>
  <si>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</si>
  <si>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</si>
  <si>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</si>
  <si>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</si>
  <si>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</si>
  <si>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</si>
  <si>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</si>
  <si>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</si>
  <si>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</si>
  <si>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</si>
  <si>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</si>
  <si>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</si>
  <si>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</si>
  <si>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</si>
  <si>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</si>
  <si>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</si>
  <si>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</si>
  <si>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</si>
  <si>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</si>
  <si>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</si>
  <si>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</si>
  <si>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</si>
  <si>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</si>
  <si>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</si>
  <si>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</si>
  <si>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</si>
  <si>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</si>
  <si>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</si>
  <si>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</si>
  <si>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</si>
  <si>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</si>
  <si>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</si>
  <si>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</si>
  <si>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</si>
  <si>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</si>
  <si>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</si>
  <si>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Fotocopia de certificaciones laborales.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</si>
  <si>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</si>
  <si>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</si>
  <si>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</si>
  <si>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</si>
  <si>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</si>
  <si>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</si>
  <si>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</si>
  <si>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</si>
  <si>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</si>
  <si>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</si>
  <si>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</si>
  <si>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</si>
  <si>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</si>
  <si>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</si>
  <si>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</si>
  <si>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</si>
  <si>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</si>
  <si>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</si>
  <si>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</si>
  <si>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</si>
  <si>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</si>
  <si>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</si>
  <si>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</si>
  <si>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</si>
  <si>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</si>
  <si>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</si>
  <si>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</si>
  <si>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</si>
  <si>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</si>
  <si>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</si>
  <si>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</si>
  <si>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</si>
  <si>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</si>
  <si>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</si>
  <si>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</si>
  <si>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</si>
  <si>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</si>
  <si>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</si>
  <si>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</si>
  <si>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</si>
  <si>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</si>
  <si>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</si>
  <si>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</si>
  <si>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</si>
  <si>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</si>
  <si>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</si>
  <si>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</si>
  <si>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</si>
  <si>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</si>
  <si>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</si>
  <si>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</si>
  <si>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</si>
  <si>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</si>
  <si>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</si>
  <si>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</si>
  <si>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</si>
  <si>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</si>
  <si>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</si>
  <si>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</si>
  <si>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</si>
  <si>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</si>
  <si>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</si>
  <si>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</si>
  <si>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</si>
  <si>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</si>
  <si>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</si>
  <si>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OBJETO DEL PROCESO</t>
  </si>
  <si>
    <t>NO CUMPLE</t>
  </si>
  <si>
    <t>Hoja de vida</t>
  </si>
  <si>
    <t>RESULTADO POR PERFIL</t>
  </si>
  <si>
    <t>RESULTADO GENERAL</t>
  </si>
  <si>
    <t>SUMATORIA SMMLV CONTRATOS PROPONENTES EXP GENERAL</t>
  </si>
  <si>
    <t>PROPONENTE 1</t>
  </si>
  <si>
    <t>PROPONENTE 2</t>
  </si>
  <si>
    <t>Compromiso personal minimo requerido</t>
  </si>
  <si>
    <t xml:space="preserve">PERFILES
</t>
  </si>
  <si>
    <t xml:space="preserve">UNIEMPRESARIAL </t>
  </si>
  <si>
    <t>PERFILES CAS-1679-2024</t>
  </si>
  <si>
    <t>AUNAR ESFUERZOS ADMINISTRATIVOS, TÉCNICOS, FINANCIEROS,
COMERCIALES Y LOGÍSTICOS PARA LA CONSOLIDACIÓN Y FORTALECIMIENTO
ECONÓMICO DE LOS EMPRENDIMIENTOS Y LAS MICROEMPRESA LOCALES, A TRAVÉS DEL
PROGRAMA IMPULSO LOCAL Y MICROEMPRESA LOCAL, y EL USO E IMPLEMENTACIÓN DE
TECNOLOGÍAS LIMPIAS EN LA PRODUCCIÓN AGROPECUARIA MEDIANTE PROCESOS DE
ASISTENCIA TÉCNICA, ORDENAMIENTO AMBIENTAL PREDIAL Y FORTALECIMIENTO A
EMPRENDIMIENTOS O ESPACIOS DE COMERCIALIZACIÓN EN LA LOCALIDAD DE CIUDAD
BOLÍVAR.”</t>
  </si>
  <si>
    <t>FDLCB- CAS-1679-2024</t>
  </si>
  <si>
    <t xml:space="preserve">CONTRATO No. 1 </t>
  </si>
  <si>
    <t xml:space="preserve">CONTRATO No. 2 </t>
  </si>
  <si>
    <t>CONTRATO No. 3</t>
  </si>
  <si>
    <t>CONTRATO No. 4</t>
  </si>
  <si>
    <t xml:space="preserve">OBSERVACION </t>
  </si>
  <si>
    <t xml:space="preserve">RESULTADO EXPERIENCIA </t>
  </si>
  <si>
    <t>Elaboro: Fabian Arcos Muñoz Contratista ALCB-1314-2024</t>
  </si>
  <si>
    <t>Elaboro: Fabian Arcos Muñoz Contratista ALCB 1314-2024</t>
  </si>
  <si>
    <t xml:space="preserve">UT DESARROLLO FESTIVAL </t>
  </si>
  <si>
    <t>4171.010.26.01.240 de 2019</t>
  </si>
  <si>
    <t>Capacitación para el emprendimiento a población vulnerable de los Corregimientos La Paz, La Buitrera, Golondrinas y Pichinde; fortalecimiento de capacidades para el emprendimiento de personas en situación de discapacidad de la comuna 3 de Santiago de Cali.</t>
  </si>
  <si>
    <t>MUNICIPIO SANTIAGO DE CALI – SECRETARIA DE DESARROLLO ECONÓMICO</t>
  </si>
  <si>
    <t>2,198,08</t>
  </si>
  <si>
    <t>4171.010.32.01.095 DE 2019</t>
  </si>
  <si>
    <t>Capacitación para el emprendimiento a población vulnerable de las Comunas 6,10,14,15,18; fortalecimiento de emprendimientos para la generación de ingresos y oportunidades a mujeres de comunidades vulnerables de la Comuna 7 de Santiago de Cali.</t>
  </si>
  <si>
    <t>4146.010.26.1.1887-2021</t>
  </si>
  <si>
    <t>Prestar el servicio de apoyo a las mujeres de los territorios a través de la estrategia de empoderamiento económico, en el desarrollo del proyecto denominado: DESARROLLO DE PRÁCTICAS EQUITATIVAS Y DE GÉNERO QUE CONTRIBUYAN AL EMPODERAMIENTO DE LAS MUJERES Y SU AUTONOMÍA ECONÓMICA EN EL DISTRITO DE SANTIAGO DE CALI.</t>
  </si>
  <si>
    <t>DISTRITO DE SANTIAGO DE CALI
SECRETARÍA DE BIENESTAR SOCIAL</t>
  </si>
  <si>
    <t>4171.010.26.1.175</t>
  </si>
  <si>
    <t>Apoyar en el fortalecimiento de competencias en el ecosistema de emprendimiento empresarial y social, a emprendimientos y unidades productivas rurales con enfoque diferencial y de género de los corregimientos de los Andes, Felidia, Golondrinas y la Elvira de conformidad con las fichas BP-26003343, BP-26003306, BP-26003246, BP-26003307</t>
  </si>
  <si>
    <t>SANTIAGO DE CALI DISTRITO ESPECIAL SECRETARIA DE DESARROLLO ECONOMICO</t>
  </si>
  <si>
    <r>
      <rPr>
        <b/>
        <sz val="11"/>
        <color rgb="FF000000"/>
        <rFont val="Arial Narrow"/>
        <family val="2"/>
      </rPr>
      <t xml:space="preserve">CUMPLE </t>
    </r>
    <r>
      <rPr>
        <sz val="11"/>
        <color rgb="FF000000"/>
        <rFont val="Arial Narrow"/>
        <family val="2"/>
      </rPr>
      <t xml:space="preserve">CON LA CERTIFICACIUON APORTADA,  TENIENDO EN CUENTA QUE ESTA ACORDE CON LA EXPERIENCIA SOLICITADA EN LA INVITACION PUBLICA </t>
    </r>
  </si>
  <si>
    <r>
      <rPr>
        <b/>
        <sz val="11"/>
        <color rgb="FF000000"/>
        <rFont val="Arial Narrow"/>
        <family val="2"/>
      </rPr>
      <t>CUMPLE</t>
    </r>
    <r>
      <rPr>
        <sz val="11"/>
        <color rgb="FF000000"/>
        <rFont val="Arial Narrow"/>
        <family val="2"/>
      </rPr>
      <t xml:space="preserve">   CON  LA CERTIFICACION APORTADA, TENIENDO EN CUENTA QUE ES ACORDE  CON LA EXPERIENCIA   SOLICITADA EN LA INVITACION PUBLICA. Se verifico el acta de liquidacion y t cuenta con obligacones realacionadas para fortalecer los emprendimientos. </t>
    </r>
  </si>
  <si>
    <r>
      <rPr>
        <b/>
        <sz val="11"/>
        <color rgb="FF000000"/>
        <rFont val="Arial Narrow"/>
        <family val="2"/>
      </rPr>
      <t>CUMPLE</t>
    </r>
    <r>
      <rPr>
        <sz val="11"/>
        <color rgb="FF000000"/>
        <rFont val="Arial Narrow"/>
        <family val="2"/>
      </rPr>
      <t xml:space="preserve">   CON  LA CERTIFICACION APORTADA, TENIENDO EN CUENTA QUE ES ACORDE  CON LA EXPERIENCIA   SOLICITADA EN LA INVITACION PUBLICA</t>
    </r>
  </si>
  <si>
    <t xml:space="preserve">YAJAIRA MILENA TORRES SANCHEZ </t>
  </si>
  <si>
    <t>Fundación para el Desarrollo Económico y Empresarial Qualitas Training
&amp; Tool</t>
  </si>
  <si>
    <t xml:space="preserve">Del 1 de febrero de 2022 </t>
  </si>
  <si>
    <t>30 de agosto de 2022</t>
  </si>
  <si>
    <t xml:space="preserve">7 MESES </t>
  </si>
  <si>
    <t>Del 3 de mayo de 2021</t>
  </si>
  <si>
    <t>15 de octubre de 2021</t>
  </si>
  <si>
    <t xml:space="preserve">5 MESES Y 12 DIAS </t>
  </si>
  <si>
    <t>Corporación de Asociaciones Agropecuaria Acuícola y Pesquera Sabana</t>
  </si>
  <si>
    <t>Del 1 de enero de 2020</t>
  </si>
  <si>
    <t>28 de febrero de 2020</t>
  </si>
  <si>
    <t xml:space="preserve">2 MESES </t>
  </si>
  <si>
    <t>Grupo Infinity Latam SAS</t>
  </si>
  <si>
    <t>Del 1 de septiembre de 2019</t>
  </si>
  <si>
    <t>31 de diciembre de 2019</t>
  </si>
  <si>
    <t xml:space="preserve">4 MESES </t>
  </si>
  <si>
    <t>Unión Temporal Qualitas - Corsodimarp</t>
  </si>
  <si>
    <t>Del 5 de marzo de 2019</t>
  </si>
  <si>
    <t>31 de agosto de 2019</t>
  </si>
  <si>
    <t xml:space="preserve">5 MESES Y 26 DIAS </t>
  </si>
  <si>
    <t>Escuela Galán para el Desarrollo de la Democracia</t>
  </si>
  <si>
    <t>Del 1 de junio de 2018</t>
  </si>
  <si>
    <t>20 de junio de 2018</t>
  </si>
  <si>
    <t xml:space="preserve">20 DIAS </t>
  </si>
  <si>
    <t>Consorcio Prosperidad y Paz</t>
  </si>
  <si>
    <t>Del 10 de mayo de 2018</t>
  </si>
  <si>
    <t>31 de mayo de 2018</t>
  </si>
  <si>
    <t xml:space="preserve">21 DIAS </t>
  </si>
  <si>
    <t>Corporación Desarrollo para la Paz del Piedemonte Oriental</t>
  </si>
  <si>
    <t>Del 1 de febrero de 2017</t>
  </si>
  <si>
    <t>31 de diciembre de 2017</t>
  </si>
  <si>
    <t xml:space="preserve">11 MESES </t>
  </si>
  <si>
    <t>Servicio Nacional de Aprendizaje - SENA</t>
  </si>
  <si>
    <t>Del 11 de noviembre de 2016</t>
  </si>
  <si>
    <t>30 de diciembre de 2016</t>
  </si>
  <si>
    <t xml:space="preserve">1 MES 1 9 DIAS </t>
  </si>
  <si>
    <t xml:space="preserve">RESULTADO </t>
  </si>
  <si>
    <t xml:space="preserve">NO CUMPLE </t>
  </si>
  <si>
    <t>UT DESARROLLO FESTIVAL</t>
  </si>
  <si>
    <t xml:space="preserve">SI </t>
  </si>
  <si>
    <t xml:space="preserve">CUMPLE </t>
  </si>
  <si>
    <t>ANDREA RODRIGUEZ ARANGO</t>
  </si>
  <si>
    <t>FUNDACION UNIVERSITARIA DE LA CÁMARA DE COMERCIO DE BOGOTÁ</t>
  </si>
  <si>
    <t>actualmente labora</t>
  </si>
  <si>
    <t xml:space="preserve">11 MESES Y 18 DIAS </t>
  </si>
  <si>
    <t xml:space="preserve">2 MESES 14 DIAS </t>
  </si>
  <si>
    <t>SECRETARÍA DISTRITAL DE GOBIERNO</t>
  </si>
  <si>
    <t>CÁMARA DE COMERCIO DE BOGOTÁ</t>
  </si>
  <si>
    <t>marzo de 2020</t>
  </si>
  <si>
    <t>12 de octubre de 2023</t>
  </si>
  <si>
    <t xml:space="preserve">3 AÑOS 6 MESES Y 7 DIAS </t>
  </si>
  <si>
    <r>
      <t xml:space="preserve">SEGÚN LA DOCUMENTACIÓN APORTADA, </t>
    </r>
    <r>
      <rPr>
        <b/>
        <sz val="10"/>
        <color theme="1"/>
        <rFont val="Arial"/>
        <family val="2"/>
      </rPr>
      <t>CUMPLE</t>
    </r>
    <r>
      <rPr>
        <sz val="10"/>
        <color theme="1"/>
        <rFont val="Arial"/>
        <family val="2"/>
      </rPr>
      <t>, TODA VEZ QUE CUENTA CON LA EXPERIENCIA Y LOS DOCUMENTOS SOLICITADOS EN EL INVITACION PUBLICA</t>
    </r>
  </si>
  <si>
    <t xml:space="preserve">VERIFICACIÓN HOJAS DE VIDA - COORDINADOR </t>
  </si>
  <si>
    <t>564-2013</t>
  </si>
  <si>
    <t xml:space="preserve">SECRETARIA DISTRITAL DE DESARROLLO ECONOMICO </t>
  </si>
  <si>
    <t>Formular y  ejecutar acciones  de formacion para los empresarios de las iniciativas  cluster  de Bogota-Region. Desarrollar talleres experenciales  a un grupo transversal  de la Camara de Comercio  de Bogota, con el fin de  transferir herramientas  para garantizar la excelencia   en la prestacion  del servicio del servicio al cliente  interno y externo.</t>
  </si>
  <si>
    <t xml:space="preserve">CARAMA DE COMERCIO DE BOGOTA </t>
  </si>
  <si>
    <t>010-2018</t>
  </si>
  <si>
    <t>Ejecutar  de desarrollo de competencias  y diagnostico dirigido  a empresas  BPO, software  y TI de bogota, con el objetivo de fortalecer  sus capacidades  de data analytics asi como el uso y aprovechamiento  de las tecnologias  y herramientas  de big data  que faciliten  el desarrollo  de nuevos productos y servicios</t>
  </si>
  <si>
    <t xml:space="preserve">FIDUCIARIA COLOMBIANA DE COMERCIO EXTERIOR  S.A. FIDUCOLDEX </t>
  </si>
  <si>
    <t>Ejecutar el proyecto de formacion continua  mediante la capacitacion  y actualizacion  de los trabajadores  de la empresas  de la iniciativa  de Cluster  y del Municipio de Cabrera Cundinamarca.</t>
  </si>
  <si>
    <t xml:space="preserve">CAMARA DE COMERCIO DE BOGOTA </t>
  </si>
  <si>
    <t xml:space="preserve">PRESENTO EL FORMATO EN DEBIDA FORMA </t>
  </si>
  <si>
    <t xml:space="preserve">Poner en marcha un pacto por el trabajo decente entre el sector del BPO-ITO y la Secretaria de Desarrollo Economico e identificar  dos sectores par la suscripcion de nuevos pactos. </t>
  </si>
  <si>
    <r>
      <rPr>
        <b/>
        <sz val="11"/>
        <color rgb="FF000000"/>
        <rFont val="Arial Narrow"/>
        <family val="2"/>
      </rPr>
      <t xml:space="preserve">NO CUMPLE, </t>
    </r>
    <r>
      <rPr>
        <sz val="11"/>
        <color rgb="FF000000"/>
        <rFont val="Arial Narrow"/>
        <family val="2"/>
      </rPr>
      <t>TENIENDO EN CUENTA QUE NO APORTO  LO CORRESPONDIENTE PARA ACREDITAR LA EXPERIENCIA A TRAVES DEL CONTRATO RELACIONADO EN EL FORMATO DE "EXPERIENCIA  DEL PROPONENTE HABILITANTE". Se requiere al proponente para que adjunte lo pertienente para acreditar la experiencia solicitada.</t>
    </r>
  </si>
  <si>
    <t>PRESENTO UN UN FORMATO DIRIGIDO  AL FONDO DE DESARROLLO LOCAL DE SUBA. NO CUMPLE CON EL PRESENTE REQUISITO. SE REQUIERE AL PROPONENTE PARA QUE SUBSANE LO CORRESPONDIENTE</t>
  </si>
  <si>
    <t>CONSOLIDADO REQUISITOS HABILITANTES</t>
  </si>
  <si>
    <t xml:space="preserve">PROPONENTE No. 1 </t>
  </si>
  <si>
    <t>CAPACIDAD JURÍDICA</t>
  </si>
  <si>
    <t>CAPACIDAD FINANCIERA</t>
  </si>
  <si>
    <t>CAPACIDAD ORGANIZACIONAL</t>
  </si>
  <si>
    <t>REQUISITOS TÉCNICOS</t>
  </si>
  <si>
    <t>VERIFICACIÓN REQUISITOS TÉCNICOS</t>
  </si>
  <si>
    <t>BUENAS PRÁCTICAS AMBIENTALES</t>
  </si>
  <si>
    <t xml:space="preserve">NO HABILITADO </t>
  </si>
  <si>
    <t xml:space="preserve">HABILITADO </t>
  </si>
  <si>
    <t xml:space="preserve">VERIFICACIÓN TALENTO HUMANO </t>
  </si>
  <si>
    <t xml:space="preserve">CONDICIONES DE EXPERIENCIA </t>
  </si>
  <si>
    <r>
      <rPr>
        <b/>
        <sz val="12"/>
        <color rgb="FF000000"/>
        <rFont val="Arial Narrow"/>
        <family val="2"/>
      </rPr>
      <t>NO CUMPLE,</t>
    </r>
    <r>
      <rPr>
        <sz val="12"/>
        <color rgb="FF000000"/>
        <rFont val="Arial Narrow"/>
        <family val="2"/>
      </rPr>
      <t xml:space="preserve"> TENIENDO EN CUENTA QUE NO APORTO  LO CORRESPONDIENTE PARA ACREDITAR LA EXPERIENCIA A TRAVES DEL CONTRATO RELACIONADO EN EL FORMATO DE</t>
    </r>
    <r>
      <rPr>
        <b/>
        <sz val="12"/>
        <color rgb="FF000000"/>
        <rFont val="Arial Narrow"/>
        <family val="2"/>
      </rPr>
      <t xml:space="preserve"> "EXPERIENCIA  DEL PROPONENTE HABILITANTE"</t>
    </r>
    <r>
      <rPr>
        <sz val="12"/>
        <color rgb="FF000000"/>
        <rFont val="Arial Narrow"/>
        <family val="2"/>
      </rPr>
      <t>. Se requiere al proponente para que adjunte lo pertienente para acreditar la experiencia solicitada.</t>
    </r>
  </si>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</sst>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00"/>
    <numFmt numFmtId="165" formatCode="#,##0.0"/>
  </numFmts>
  <fonts count="27" x14ac:knownFonts="1">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sz val="12"/>
      <color theme="1"/>
      <name val="Arial"/>
      <family val="2"/>
    </font>
    <font>
      <b/>
      <sz val="12"/>
      <color theme="1"/>
      <name val="Arial"/>
      <family val="2"/>
    </font>
    <font>
      <b/>
      <sz val="12"/>
      <color theme="1"/>
      <name val="Arial Narrow"/>
      <family val="2"/>
    </font>
    <font>
      <b/>
      <sz val="12"/>
      <color rgb="FF000000"/>
      <name val="Arial Narrow"/>
      <family val="2"/>
    </font>
    <font>
      <sz val="12"/>
      <color rgb="FF000000"/>
      <name val="Arial Narrow"/>
      <family val="2"/>
    </font>
    <font>
      <b/>
      <sz val="12"/>
      <color theme="1"/>
      <name val="Calibri"/>
      <family val="2"/>
      <scheme val="minor"/>
    </font>
    <font>
      <b/>
      <sz val="11"/>
      <color theme="1"/>
      <name val="Arial Narrow"/>
      <family val="2"/>
    </font>
    <font>
      <sz val="11"/>
      <color theme="1"/>
      <name val="Arial Narrow"/>
      <family val="2"/>
    </font>
    <font>
      <b/>
      <u/>
      <sz val="12"/>
      <color theme="1"/>
      <name val="Arial Narrow"/>
      <family val="2"/>
    </font>
    <font>
      <b/>
      <sz val="18"/>
      <color rgb="FF000000"/>
      <name val="Arial Narrow"/>
      <family val="2"/>
    </font>
    <font>
      <sz val="8"/>
      <name val="Calibri"/>
      <family val="2"/>
      <scheme val="minor"/>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b/>
      <sz val="10"/>
      <color theme="1"/>
      <name val="Arial"/>
      <family val="2"/>
    </font>
    <font>
      <sz val="10"/>
      <color theme="1"/>
      <name val="Arial"/>
      <family val="2"/>
    </font>
    <font>
      <sz val="11"/>
      <color theme="1"/>
      <name val="Calibri"/>
      <family val="2"/>
      <scheme val="minor"/>
    </font>
    <font>
      <sz val="14"/>
      <color rgb="FF001D35"/>
      <name val="Arial"/>
      <family val="2"/>
    </font>
    <font>
      <b/>
      <sz val="20"/>
      <color theme="1"/>
      <name val="Arial Narrow"/>
      <family val="2"/>
    </font>
    <font>
      <b/>
      <sz val="11"/>
      <color theme="1"/>
      <name val="Arial"/>
      <family val="2"/>
    </font>
  </fonts>
  <fills count="12">
    <fill>
      <patternFill patternType="none"/>
    </fill>
    <fill>
      <patternFill patternType="gray125"/>
    </fill>
    <fill>
      <patternFill patternType="solid">
        <fgColor rgb="FFDDEBF7"/>
        <bgColor indexed="64"/>
      </patternFill>
    </fill>
    <fill>
      <patternFill patternType="solid">
        <fgColor rgb="FFFFFF00"/>
        <bgColor indexed="64"/>
      </patternFill>
    </fill>
    <fill>
      <patternFill patternType="solid">
        <fgColor theme="4" tint="0.39997558519241921"/>
        <bgColor indexed="64"/>
      </patternFill>
    </fill>
    <fill>
      <patternFill patternType="solid">
        <fgColor rgb="FFD9D9D9"/>
        <bgColor indexed="64"/>
      </patternFill>
    </fill>
    <fill>
      <patternFill patternType="solid">
        <fgColor rgb="FFD9E2F3"/>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top/>
      <bottom style="double">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s>
  <cellStyleXfs count="2">
    <xf numFmtId="0" fontId="0" fillId="0" borderId="0"/>
    <xf numFmtId="9" fontId="23" fillId="0" borderId="0" applyFont="0" applyFill="0" applyBorder="0" applyAlignment="0" applyProtection="0"/>
  </cellStyleXfs>
  <cellXfs count="143">
    <xf numFmtId="0" fontId="0" fillId="0" borderId="0" xfId="0"/>
    <xf numFmtId="0" fontId="0" fillId="0" borderId="0" xfId="0" applyAlignment="1">
      <alignment vertical="center" wrapText="1"/>
    </xf>
    <xf numFmtId="0" fontId="0" fillId="0" borderId="0" xfId="0"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14" fontId="5" fillId="0" borderId="1" xfId="0" applyNumberFormat="1" applyFont="1" applyBorder="1" applyAlignment="1">
      <alignment horizontal="center" vertical="center" wrapText="1"/>
    </xf>
    <xf numFmtId="14" fontId="5" fillId="0" borderId="18" xfId="0" applyNumberFormat="1" applyFont="1" applyBorder="1" applyAlignment="1">
      <alignment horizontal="center" vertical="center" wrapText="1"/>
    </xf>
    <xf numFmtId="0" fontId="0" fillId="0" borderId="0" xfId="0" applyAlignment="1">
      <alignment wrapText="1"/>
    </xf>
    <xf numFmtId="0" fontId="0" fillId="0" borderId="0" xfId="0" applyAlignment="1">
      <alignment horizontal="center"/>
    </xf>
    <xf numFmtId="0" fontId="7"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7" fillId="0" borderId="1" xfId="0" applyFont="1" applyBorder="1" applyAlignment="1">
      <alignment vertical="center" wrapText="1"/>
    </xf>
    <xf numFmtId="0" fontId="11" fillId="8" borderId="4" xfId="0" applyFont="1" applyFill="1" applyBorder="1" applyAlignment="1">
      <alignment horizontal="center" vertical="center" wrapText="1"/>
    </xf>
    <xf numFmtId="0" fontId="12" fillId="0" borderId="20" xfId="0" applyFont="1" applyBorder="1" applyAlignment="1">
      <alignment horizontal="center" vertical="center" wrapText="1"/>
    </xf>
    <xf numFmtId="0" fontId="14"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14"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3" borderId="2" xfId="0" applyFont="1" applyFill="1" applyBorder="1" applyAlignment="1">
      <alignment vertical="center" wrapText="1"/>
    </xf>
    <xf numFmtId="0" fontId="1" fillId="3" borderId="3" xfId="0" applyFont="1" applyFill="1" applyBorder="1" applyAlignment="1">
      <alignment vertical="center" wrapText="1"/>
    </xf>
    <xf numFmtId="0" fontId="3" fillId="0" borderId="1" xfId="0" applyFont="1" applyBorder="1" applyAlignment="1">
      <alignment horizontal="center" vertical="center" wrapText="1"/>
    </xf>
    <xf numFmtId="0" fontId="1" fillId="3" borderId="3"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10"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0" fillId="0" borderId="1" xfId="0" applyBorder="1"/>
    <xf numFmtId="0" fontId="19" fillId="0" borderId="0" xfId="0" applyFont="1"/>
    <xf numFmtId="0" fontId="20" fillId="0" borderId="1" xfId="0" applyFont="1" applyBorder="1" applyAlignment="1">
      <alignment horizontal="left" vertical="center" wrapText="1"/>
    </xf>
    <xf numFmtId="0" fontId="17" fillId="9"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0" fillId="11" borderId="0" xfId="0" applyFill="1"/>
    <xf numFmtId="0" fontId="20" fillId="11" borderId="1" xfId="0" applyFont="1" applyFill="1" applyBorder="1" applyAlignment="1">
      <alignment horizontal="left" vertical="center" wrapText="1"/>
    </xf>
    <xf numFmtId="0" fontId="17" fillId="11" borderId="1" xfId="0" applyFont="1" applyFill="1" applyBorder="1" applyAlignment="1">
      <alignment horizontal="center" vertical="center" wrapText="1"/>
    </xf>
    <xf numFmtId="0" fontId="19" fillId="11" borderId="0" xfId="0" applyFont="1" applyFill="1"/>
    <xf numFmtId="0" fontId="18" fillId="11" borderId="4" xfId="0" applyFont="1" applyFill="1" applyBorder="1" applyAlignment="1">
      <alignment horizontal="center" vertical="center" wrapText="1"/>
    </xf>
    <xf numFmtId="0" fontId="17" fillId="11" borderId="5"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8" borderId="1" xfId="0" applyFont="1" applyFill="1" applyBorder="1" applyAlignment="1">
      <alignment horizontal="left" vertical="center" wrapText="1"/>
    </xf>
    <xf numFmtId="0" fontId="17" fillId="0" borderId="1" xfId="0" applyFont="1" applyBorder="1" applyAlignment="1">
      <alignment horizontal="center" vertical="center" wrapText="1"/>
    </xf>
    <xf numFmtId="0" fontId="18" fillId="2" borderId="6" xfId="0" applyFont="1" applyFill="1" applyBorder="1" applyAlignment="1">
      <alignment horizontal="center" vertical="center" wrapText="1"/>
    </xf>
    <xf numFmtId="0" fontId="13" fillId="8" borderId="2" xfId="0" applyFont="1" applyFill="1" applyBorder="1" applyAlignment="1">
      <alignment vertical="center" wrapText="1"/>
    </xf>
    <xf numFmtId="0" fontId="8" fillId="6" borderId="5" xfId="0" applyFont="1" applyFill="1" applyBorder="1" applyAlignment="1">
      <alignment horizontal="center" vertical="center" wrapText="1"/>
    </xf>
    <xf numFmtId="0" fontId="21" fillId="0" borderId="1" xfId="0" applyFont="1" applyBorder="1" applyAlignment="1">
      <alignment horizontal="center" vertical="center" wrapText="1"/>
    </xf>
    <xf numFmtId="0" fontId="5" fillId="0" borderId="18" xfId="0" applyFont="1" applyBorder="1" applyAlignment="1">
      <alignment horizontal="center" vertical="center" wrapText="1"/>
    </xf>
    <xf numFmtId="0" fontId="22" fillId="0" borderId="0" xfId="0" applyFont="1" applyAlignment="1">
      <alignment horizontal="center" vertical="center" wrapText="1"/>
    </xf>
    <xf numFmtId="0" fontId="17" fillId="0" borderId="18" xfId="0" applyFont="1" applyBorder="1" applyAlignment="1">
      <alignment horizontal="center" vertical="center" wrapText="1"/>
    </xf>
    <xf numFmtId="0" fontId="22" fillId="0" borderId="18" xfId="0" applyFont="1" applyBorder="1" applyAlignment="1">
      <alignment horizontal="center" vertical="center" wrapText="1"/>
    </xf>
    <xf numFmtId="0" fontId="7" fillId="7" borderId="22" xfId="0" applyFont="1" applyFill="1" applyBorder="1" applyAlignment="1">
      <alignment horizontal="center" vertical="center"/>
    </xf>
    <xf numFmtId="0" fontId="6"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0" fontId="9" fillId="0" borderId="0" xfId="0" applyFont="1" applyAlignment="1">
      <alignment horizontal="center" vertical="center" wrapText="1"/>
    </xf>
    <xf numFmtId="9" fontId="0" fillId="0" borderId="0" xfId="1" applyFont="1"/>
    <xf numFmtId="3" fontId="24" fillId="0" borderId="0" xfId="0" applyNumberFormat="1" applyFont="1"/>
    <xf numFmtId="164" fontId="0" fillId="0" borderId="0" xfId="0" applyNumberFormat="1"/>
    <xf numFmtId="6" fontId="0" fillId="0" borderId="0" xfId="0" applyNumberFormat="1"/>
    <xf numFmtId="0" fontId="6" fillId="8" borderId="1" xfId="0" applyFont="1" applyFill="1" applyBorder="1" applyAlignment="1">
      <alignment horizontal="center" vertical="center" wrapText="1"/>
    </xf>
    <xf numFmtId="0" fontId="7" fillId="7" borderId="0" xfId="0" applyFont="1" applyFill="1" applyAlignment="1">
      <alignment horizontal="center" vertical="center"/>
    </xf>
    <xf numFmtId="0" fontId="7" fillId="0" borderId="20" xfId="0" applyFont="1" applyBorder="1" applyAlignment="1">
      <alignment vertical="center" wrapText="1"/>
    </xf>
    <xf numFmtId="0" fontId="7" fillId="0" borderId="21" xfId="0" applyFont="1" applyBorder="1" applyAlignment="1">
      <alignment vertical="center" wrapText="1"/>
    </xf>
    <xf numFmtId="0" fontId="1" fillId="2" borderId="36" xfId="0" applyFont="1" applyFill="1" applyBorder="1" applyAlignment="1">
      <alignment horizontal="center" vertical="center" wrapText="1"/>
    </xf>
    <xf numFmtId="0" fontId="25" fillId="3" borderId="4" xfId="0" applyFont="1" applyFill="1" applyBorder="1" applyAlignment="1">
      <alignment horizontal="center" vertical="center" wrapText="1"/>
    </xf>
    <xf numFmtId="0" fontId="17" fillId="9"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1" fillId="8" borderId="5" xfId="0" applyFont="1" applyFill="1" applyBorder="1" applyAlignment="1">
      <alignment horizontal="center" vertical="center" wrapText="1"/>
    </xf>
    <xf numFmtId="0" fontId="11" fillId="8" borderId="39" xfId="0" applyFont="1" applyFill="1" applyBorder="1" applyAlignment="1">
      <alignment horizontal="center" vertical="center" wrapText="1"/>
    </xf>
    <xf numFmtId="0" fontId="26" fillId="0" borderId="1" xfId="0" applyFont="1" applyBorder="1"/>
    <xf numFmtId="0" fontId="6" fillId="9" borderId="1" xfId="0" applyFont="1" applyFill="1" applyBorder="1" applyAlignment="1">
      <alignment horizontal="center" vertical="center" wrapText="1"/>
    </xf>
    <xf numFmtId="0" fontId="0" fillId="0" borderId="1" xfId="0" applyBorder="1" applyAlignment="1">
      <alignment horizontal="center"/>
    </xf>
    <xf numFmtId="0" fontId="1" fillId="11" borderId="1" xfId="0" applyFont="1" applyFill="1" applyBorder="1" applyAlignment="1">
      <alignment horizontal="center" vertical="center" wrapText="1"/>
    </xf>
    <xf numFmtId="0" fontId="1" fillId="0" borderId="21"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left" vertical="center" wrapText="1"/>
    </xf>
    <xf numFmtId="0" fontId="6" fillId="0" borderId="30"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28" xfId="0" applyFont="1" applyBorder="1" applyAlignment="1">
      <alignment horizontal="center" vertical="center" wrapText="1"/>
    </xf>
    <xf numFmtId="0" fontId="6" fillId="4" borderId="33"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1"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5"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5"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26" xfId="0" applyFont="1" applyBorder="1" applyAlignment="1">
      <alignment horizontal="center" vertical="center" wrapText="1"/>
    </xf>
    <xf numFmtId="0" fontId="6" fillId="0" borderId="9"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10"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4" xfId="0" applyFont="1" applyBorder="1" applyAlignment="1">
      <alignment horizontal="center" vertical="center" wrapText="1"/>
    </xf>
    <xf numFmtId="0" fontId="1" fillId="8" borderId="1" xfId="0" applyFont="1" applyFill="1" applyBorder="1" applyAlignment="1">
      <alignment horizontal="center" vertical="center" wrapText="1"/>
    </xf>
    <xf numFmtId="0" fontId="10" fillId="0" borderId="6" xfId="0" applyFont="1" applyBorder="1" applyAlignment="1">
      <alignment horizontal="center" wrapText="1"/>
    </xf>
    <xf numFmtId="0" fontId="10" fillId="0" borderId="7" xfId="0" applyFont="1" applyBorder="1" applyAlignment="1">
      <alignment horizontal="center" wrapText="1"/>
    </xf>
    <xf numFmtId="0" fontId="10" fillId="0" borderId="5" xfId="0" applyFont="1" applyBorder="1" applyAlignment="1">
      <alignment horizontal="center" wrapText="1"/>
    </xf>
    <xf numFmtId="0" fontId="8" fillId="6" borderId="15" xfId="0" applyFont="1" applyFill="1" applyBorder="1" applyAlignment="1">
      <alignment horizontal="center" vertical="center" wrapText="1"/>
    </xf>
    <xf numFmtId="0" fontId="8" fillId="6" borderId="19"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9" fillId="0" borderId="15" xfId="0" applyFont="1" applyBorder="1" applyAlignment="1">
      <alignment horizontal="center" vertical="center" wrapText="1"/>
    </xf>
    <xf numFmtId="0" fontId="9" fillId="0" borderId="19" xfId="0" applyFont="1" applyBorder="1" applyAlignment="1">
      <alignment horizontal="center" vertical="center" wrapText="1"/>
    </xf>
    <xf numFmtId="0" fontId="8" fillId="9" borderId="15" xfId="0" applyFont="1" applyFill="1" applyBorder="1" applyAlignment="1">
      <alignment horizontal="center" vertical="center" wrapText="1"/>
    </xf>
    <xf numFmtId="0" fontId="8" fillId="9" borderId="19" xfId="0" applyFont="1" applyFill="1" applyBorder="1" applyAlignment="1">
      <alignment horizontal="center" vertical="center" wrapText="1"/>
    </xf>
    <xf numFmtId="0" fontId="17" fillId="0" borderId="15" xfId="0" applyFont="1" applyBorder="1" applyAlignment="1">
      <alignment horizontal="center" vertical="center" wrapText="1"/>
    </xf>
    <xf numFmtId="0" fontId="17" fillId="0" borderId="24" xfId="0" applyFont="1" applyBorder="1" applyAlignment="1">
      <alignment horizontal="center" vertical="center" wrapText="1"/>
    </xf>
    <xf numFmtId="0" fontId="11" fillId="8" borderId="11" xfId="0" applyFont="1" applyFill="1" applyBorder="1" applyAlignment="1">
      <alignment horizontal="center" vertical="center" wrapText="1"/>
    </xf>
    <xf numFmtId="0" fontId="11" fillId="8" borderId="23" xfId="0" applyFont="1" applyFill="1" applyBorder="1" applyAlignment="1">
      <alignment horizontal="center" vertical="center" wrapText="1"/>
    </xf>
    <xf numFmtId="0" fontId="26" fillId="0" borderId="1" xfId="0" applyFont="1" applyBorder="1" applyAlignment="1">
      <alignment horizontal="center" wrapText="1"/>
    </xf>
    <xf numFmtId="0" fontId="1" fillId="2" borderId="1" xfId="0" applyFont="1" applyFill="1" applyBorder="1" applyAlignment="1">
      <alignment horizontal="center" vertical="center" wrapText="1"/>
    </xf>
    <xf numFmtId="0" fontId="6" fillId="0" borderId="1" xfId="0" applyFont="1" applyBorder="1" applyAlignment="1">
      <alignment horizontal="center" vertical="center"/>
    </xf>
  </cellXfs>
  <cellStyles count="2">
    <cellStyle name="Normal" xfId="0" builtinId="0"/>
    <cellStyle name="Porcentaje" xfId="1" builtinId="5"/>
  </cellStyles>
  <dxfs count="37">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76"/>
  <sheetViews>
    <sheetView zoomScale="55" zoomScaleNormal="55" workbookViewId="0">
      <pane xSplit="1" ySplit="2" topLeftCell="B49" activePane="bottomRight" state="frozen"/>
      <selection pane="topRight" activeCell="C1" sqref="C1"/>
      <selection pane="bottomLeft" activeCell="A3" sqref="A3"/>
      <selection pane="bottomRight" activeCell="F72" sqref="F72"/>
    </sheetView>
  </sheetViews>
  <sheetFormatPr baseColWidth="10" defaultColWidth="10.7109375" defaultRowHeight="15" x14ac:dyDescent="0.25"/>
  <cols>
    <col min="1" max="1" width="57.42578125" customWidth="1"/>
    <col min="2" max="2" width="32" customWidth="1"/>
    <col min="3" max="3" width="63.5703125" customWidth="1"/>
    <col min="4" max="4" width="29.5703125" customWidth="1"/>
    <col min="5" max="5" width="35.7109375" customWidth="1"/>
    <col min="6" max="6" width="50.85546875" customWidth="1"/>
    <col min="7" max="7" width="50.140625" customWidth="1"/>
    <col min="8" max="8" width="45.7109375" customWidth="1"/>
    <col min="9" max="9" width="59" customWidth="1"/>
    <col min="10" max="10" width="56.7109375" customWidth="1"/>
    <col min="11" max="11" width="49.28515625" customWidth="1"/>
    <col min="12" max="12" width="39.140625" customWidth="1"/>
  </cols>
  <sheetData>
    <row r="1" spans="1:12" s="47" customFormat="1" ht="50.25" customHeight="1" x14ac:dyDescent="0.25">
      <c r="A1" s="85" t="s">
        <v>50</v>
      </c>
      <c r="B1" s="46" t="s">
        <v>0</v>
      </c>
      <c r="C1" s="46" t="s">
        <v>1</v>
      </c>
      <c r="D1" s="46" t="s">
        <v>2</v>
      </c>
      <c r="E1" s="46" t="s">
        <v>3</v>
      </c>
      <c r="F1" s="46" t="s">
        <v>4</v>
      </c>
      <c r="G1" s="46" t="s">
        <v>37</v>
      </c>
      <c r="H1" s="46" t="s">
        <v>38</v>
      </c>
      <c r="I1" s="46" t="s">
        <v>39</v>
      </c>
      <c r="J1" s="46" t="s">
        <v>40</v>
      </c>
      <c r="K1" s="46" t="s">
        <v>41</v>
      </c>
      <c r="L1" s="46" t="s">
        <v>42</v>
      </c>
    </row>
    <row r="2" spans="1:12" s="47" customFormat="1" ht="33.75" customHeight="1" x14ac:dyDescent="0.25">
      <c r="A2" s="85"/>
      <c r="B2" s="46" t="s">
        <v>49</v>
      </c>
      <c r="C2" s="46" t="s">
        <v>62</v>
      </c>
      <c r="D2" s="46" t="s">
        <v>74</v>
      </c>
      <c r="E2" s="46" t="s">
        <v>84</v>
      </c>
      <c r="F2" s="46" t="s">
        <v>131</v>
      </c>
      <c r="G2" s="46" t="s">
        <v>142</v>
      </c>
      <c r="H2" s="46" t="s">
        <v>155</v>
      </c>
      <c r="I2" s="46" t="s">
        <v>156</v>
      </c>
      <c r="J2" s="46" t="s">
        <v>104</v>
      </c>
      <c r="K2" s="46" t="s">
        <v>105</v>
      </c>
      <c r="L2" s="46" t="s">
        <v>111</v>
      </c>
    </row>
    <row r="3" spans="1:12" ht="16.5" x14ac:dyDescent="0.25">
      <c r="A3" s="30" t="s">
        <v>29</v>
      </c>
      <c r="B3" s="33"/>
      <c r="C3" s="31"/>
      <c r="D3" s="31"/>
      <c r="E3" s="31"/>
      <c r="F3" s="31"/>
      <c r="G3" s="31"/>
      <c r="H3" s="31"/>
      <c r="I3" s="31"/>
      <c r="J3" s="31"/>
      <c r="K3" s="31"/>
      <c r="L3" s="31"/>
    </row>
    <row r="4" spans="1:12" ht="16.5" x14ac:dyDescent="0.25">
      <c r="A4" s="6" t="s">
        <v>5</v>
      </c>
      <c r="B4" s="3" t="s">
        <v>51</v>
      </c>
      <c r="C4" s="3" t="s">
        <v>63</v>
      </c>
      <c r="D4" s="3" t="s">
        <v>77</v>
      </c>
      <c r="E4" s="3" t="s">
        <v>85</v>
      </c>
      <c r="F4" s="3" t="s">
        <v>122</v>
      </c>
      <c r="G4" s="3" t="s">
        <v>132</v>
      </c>
      <c r="H4" s="3" t="s">
        <v>143</v>
      </c>
      <c r="I4" s="3" t="s">
        <v>157</v>
      </c>
      <c r="J4" s="3" t="s">
        <v>95</v>
      </c>
      <c r="K4" s="3"/>
      <c r="L4" s="3" t="s">
        <v>112</v>
      </c>
    </row>
    <row r="5" spans="1:12" ht="16.5" x14ac:dyDescent="0.25">
      <c r="A5" s="6" t="s">
        <v>6</v>
      </c>
      <c r="B5" s="3">
        <v>251</v>
      </c>
      <c r="C5" s="3">
        <v>16</v>
      </c>
      <c r="D5" s="3">
        <v>68</v>
      </c>
      <c r="E5" s="3">
        <v>27</v>
      </c>
      <c r="F5" s="3">
        <v>175</v>
      </c>
      <c r="G5" s="3">
        <v>98</v>
      </c>
      <c r="H5" s="3">
        <v>79</v>
      </c>
      <c r="I5" s="3">
        <v>109</v>
      </c>
      <c r="J5" s="3">
        <v>92</v>
      </c>
      <c r="K5" s="3">
        <v>78</v>
      </c>
      <c r="L5" s="3"/>
    </row>
    <row r="6" spans="1:12" ht="91.5" customHeight="1" x14ac:dyDescent="0.25">
      <c r="A6" s="6" t="s">
        <v>7</v>
      </c>
      <c r="B6" s="3" t="s">
        <v>52</v>
      </c>
      <c r="C6" s="3" t="s">
        <v>65</v>
      </c>
      <c r="D6" s="3" t="s">
        <v>75</v>
      </c>
      <c r="E6" s="3" t="s">
        <v>86</v>
      </c>
      <c r="F6" s="3" t="s">
        <v>123</v>
      </c>
      <c r="G6" s="3" t="s">
        <v>133</v>
      </c>
      <c r="H6" s="3" t="s">
        <v>144</v>
      </c>
      <c r="I6" s="3" t="s">
        <v>158</v>
      </c>
      <c r="J6" s="4" t="s">
        <v>94</v>
      </c>
      <c r="K6" s="4" t="s">
        <v>106</v>
      </c>
      <c r="L6" s="4" t="s">
        <v>113</v>
      </c>
    </row>
    <row r="7" spans="1:12" ht="33" x14ac:dyDescent="0.25">
      <c r="A7" s="6" t="s">
        <v>8</v>
      </c>
      <c r="B7" s="3" t="s">
        <v>53</v>
      </c>
      <c r="C7" s="3" t="s">
        <v>64</v>
      </c>
      <c r="D7" s="3" t="s">
        <v>76</v>
      </c>
      <c r="E7" s="3" t="s">
        <v>87</v>
      </c>
      <c r="F7" s="3" t="s">
        <v>124</v>
      </c>
      <c r="G7" s="5" t="s">
        <v>134</v>
      </c>
      <c r="H7" s="3" t="s">
        <v>145</v>
      </c>
      <c r="I7" s="3" t="s">
        <v>159</v>
      </c>
      <c r="J7" s="3" t="s">
        <v>93</v>
      </c>
      <c r="K7" s="3" t="s">
        <v>107</v>
      </c>
      <c r="L7" s="3" t="s">
        <v>114</v>
      </c>
    </row>
    <row r="8" spans="1:12" ht="16.5" x14ac:dyDescent="0.25">
      <c r="A8" s="6" t="s">
        <v>9</v>
      </c>
      <c r="B8" s="8">
        <f>1861.98*0.5</f>
        <v>930.99</v>
      </c>
      <c r="C8" s="7">
        <v>188.77</v>
      </c>
      <c r="D8" s="7">
        <f>877.97*0.5</f>
        <v>438.98500000000001</v>
      </c>
      <c r="E8" s="7">
        <v>971.21</v>
      </c>
      <c r="F8" s="35">
        <v>1222</v>
      </c>
      <c r="G8" s="7">
        <f>G9/908526</f>
        <v>116.33789236631642</v>
      </c>
      <c r="H8" s="7">
        <f>H9/1160000</f>
        <v>1855.4425982758621</v>
      </c>
      <c r="I8" s="38">
        <v>173.5</v>
      </c>
      <c r="J8" s="7">
        <f>1774.3*0.33</f>
        <v>585.51900000000001</v>
      </c>
      <c r="K8" s="7">
        <f>2020.39*0.7</f>
        <v>1414.2729999999999</v>
      </c>
      <c r="L8" s="7"/>
    </row>
    <row r="9" spans="1:12" ht="16.5" x14ac:dyDescent="0.25">
      <c r="A9" s="6" t="s">
        <v>10</v>
      </c>
      <c r="B9" s="34">
        <f>1691664659*0.5</f>
        <v>845832329.5</v>
      </c>
      <c r="C9" s="5">
        <v>139257000</v>
      </c>
      <c r="D9" s="5">
        <f>797660103*0.5</f>
        <v>398830051.5</v>
      </c>
      <c r="E9" s="5">
        <v>852533369</v>
      </c>
      <c r="F9" s="5">
        <v>1110320512</v>
      </c>
      <c r="G9" s="5">
        <v>105696000</v>
      </c>
      <c r="H9" s="5">
        <v>2152313414</v>
      </c>
      <c r="I9" s="5">
        <v>128000000</v>
      </c>
      <c r="J9" s="5">
        <f>1092970448*0.33</f>
        <v>360680247.84000003</v>
      </c>
      <c r="K9" s="5">
        <f>+K8*1160000</f>
        <v>1640556680</v>
      </c>
      <c r="L9" s="5">
        <v>798892000</v>
      </c>
    </row>
    <row r="10" spans="1:12" ht="16.5" x14ac:dyDescent="0.25">
      <c r="A10" s="6" t="s">
        <v>11</v>
      </c>
      <c r="B10" s="7">
        <v>1171</v>
      </c>
      <c r="C10" s="7">
        <v>1171</v>
      </c>
      <c r="D10" s="7">
        <v>1171</v>
      </c>
      <c r="E10" s="7">
        <v>1171</v>
      </c>
      <c r="F10" s="35">
        <v>1171</v>
      </c>
      <c r="G10" s="35">
        <v>1171</v>
      </c>
      <c r="H10" s="7">
        <v>1171</v>
      </c>
      <c r="I10" s="7">
        <v>1171</v>
      </c>
      <c r="J10" s="7">
        <v>1171</v>
      </c>
      <c r="K10" s="7">
        <v>1171</v>
      </c>
      <c r="L10" s="7">
        <v>1171</v>
      </c>
    </row>
    <row r="11" spans="1:12" ht="16.5" x14ac:dyDescent="0.25">
      <c r="A11" s="6" t="s">
        <v>12</v>
      </c>
      <c r="B11" s="5">
        <v>1522911450</v>
      </c>
      <c r="C11" s="5">
        <v>1522911450</v>
      </c>
      <c r="D11" s="5">
        <v>1522911450</v>
      </c>
      <c r="E11" s="5">
        <v>1522911450</v>
      </c>
      <c r="F11" s="5">
        <v>1522911450</v>
      </c>
      <c r="G11" s="5">
        <v>1522911450</v>
      </c>
      <c r="H11" s="5">
        <v>1522911450</v>
      </c>
      <c r="I11" s="5">
        <v>1522911450</v>
      </c>
      <c r="J11" s="5">
        <v>1522911450</v>
      </c>
      <c r="K11" s="5">
        <v>1522911450</v>
      </c>
      <c r="L11" s="5">
        <v>1522911450</v>
      </c>
    </row>
    <row r="12" spans="1:12" ht="16.5" x14ac:dyDescent="0.25">
      <c r="A12" s="88" t="s">
        <v>13</v>
      </c>
      <c r="B12" s="3">
        <v>80101600</v>
      </c>
      <c r="C12" s="3">
        <v>60121600</v>
      </c>
      <c r="D12" s="3">
        <v>80101600</v>
      </c>
      <c r="E12" s="3">
        <v>80101600</v>
      </c>
      <c r="F12" s="3">
        <v>80111600</v>
      </c>
      <c r="G12" s="3">
        <v>60124100</v>
      </c>
      <c r="H12" s="3">
        <v>60121600</v>
      </c>
      <c r="I12" s="3">
        <v>80101600</v>
      </c>
      <c r="J12" s="3">
        <v>80101600</v>
      </c>
      <c r="K12" s="3">
        <v>80101600</v>
      </c>
      <c r="L12" s="3"/>
    </row>
    <row r="13" spans="1:12" ht="16.5" x14ac:dyDescent="0.25">
      <c r="A13" s="88"/>
      <c r="B13" s="3">
        <v>86101700</v>
      </c>
      <c r="C13" s="3">
        <v>80101600</v>
      </c>
      <c r="D13" s="3">
        <v>80111600</v>
      </c>
      <c r="E13" s="3">
        <v>80111600</v>
      </c>
      <c r="F13" s="3">
        <v>80101600</v>
      </c>
      <c r="G13" s="3">
        <v>80101600</v>
      </c>
      <c r="H13" s="3">
        <v>60124100</v>
      </c>
      <c r="I13" s="3">
        <v>80111600</v>
      </c>
      <c r="J13" s="3">
        <v>80111600</v>
      </c>
      <c r="K13" s="3">
        <v>80111600</v>
      </c>
      <c r="L13" s="3"/>
    </row>
    <row r="14" spans="1:12" ht="16.5" x14ac:dyDescent="0.25">
      <c r="A14" s="88"/>
      <c r="B14" s="3">
        <v>86111600</v>
      </c>
      <c r="C14" s="3">
        <v>80141900</v>
      </c>
      <c r="D14" s="3">
        <v>86101700</v>
      </c>
      <c r="E14" s="3">
        <v>80141900</v>
      </c>
      <c r="F14" s="3">
        <v>86111600</v>
      </c>
      <c r="G14" s="3">
        <v>80111600</v>
      </c>
      <c r="H14" s="3">
        <v>80101600</v>
      </c>
      <c r="I14" s="3">
        <v>86111600</v>
      </c>
      <c r="J14" s="3">
        <v>86101700</v>
      </c>
      <c r="K14" s="3">
        <v>86111600</v>
      </c>
      <c r="L14" s="3"/>
    </row>
    <row r="15" spans="1:12" ht="16.5" x14ac:dyDescent="0.25">
      <c r="A15" s="88"/>
      <c r="B15" s="3">
        <v>90101600</v>
      </c>
      <c r="C15" s="3">
        <v>86101700</v>
      </c>
      <c r="D15" s="3">
        <v>90101600</v>
      </c>
      <c r="E15" s="3">
        <v>86101700</v>
      </c>
      <c r="F15" s="3">
        <v>90101600</v>
      </c>
      <c r="G15" s="3">
        <v>93141600</v>
      </c>
      <c r="H15" s="3">
        <v>80111600</v>
      </c>
      <c r="I15" s="3">
        <v>93141500</v>
      </c>
      <c r="J15" s="3">
        <v>86111600</v>
      </c>
      <c r="K15" s="3">
        <v>93141500</v>
      </c>
      <c r="L15" s="3"/>
    </row>
    <row r="16" spans="1:12" ht="16.5" x14ac:dyDescent="0.25">
      <c r="A16" s="88"/>
      <c r="B16" s="3">
        <v>93141500</v>
      </c>
      <c r="C16" s="3">
        <v>86101700</v>
      </c>
      <c r="D16" s="3">
        <v>93141600</v>
      </c>
      <c r="E16" s="3">
        <v>86111600</v>
      </c>
      <c r="F16" s="3">
        <v>93141500</v>
      </c>
      <c r="G16" s="3">
        <v>93141700</v>
      </c>
      <c r="H16" s="3">
        <v>80141900</v>
      </c>
      <c r="I16" s="3">
        <v>93141600</v>
      </c>
      <c r="J16" s="3">
        <v>93141700</v>
      </c>
      <c r="K16" s="3">
        <v>94132000</v>
      </c>
      <c r="L16" s="3"/>
    </row>
    <row r="17" spans="1:12" ht="108.6" customHeight="1" x14ac:dyDescent="0.25">
      <c r="A17" s="6" t="s">
        <v>14</v>
      </c>
      <c r="B17" s="40"/>
      <c r="C17" s="39" t="s">
        <v>66</v>
      </c>
      <c r="D17" s="39" t="s">
        <v>58</v>
      </c>
      <c r="E17" s="39" t="s">
        <v>66</v>
      </c>
      <c r="F17" s="39" t="s">
        <v>125</v>
      </c>
      <c r="G17" s="39" t="s">
        <v>125</v>
      </c>
      <c r="H17" s="39" t="s">
        <v>146</v>
      </c>
      <c r="I17" s="39" t="s">
        <v>160</v>
      </c>
      <c r="J17" s="39" t="s">
        <v>58</v>
      </c>
      <c r="K17" s="39" t="s">
        <v>66</v>
      </c>
      <c r="L17" s="40" t="s">
        <v>115</v>
      </c>
    </row>
    <row r="18" spans="1:12" ht="16.5" x14ac:dyDescent="0.25">
      <c r="A18" s="30" t="s">
        <v>30</v>
      </c>
      <c r="B18" s="31"/>
      <c r="C18" s="31"/>
      <c r="D18" s="31"/>
      <c r="E18" s="31"/>
      <c r="F18" s="31"/>
      <c r="G18" s="31"/>
      <c r="H18" s="31"/>
      <c r="I18" s="31"/>
      <c r="J18" s="31"/>
      <c r="K18" s="31"/>
      <c r="L18" s="31"/>
    </row>
    <row r="19" spans="1:12" ht="16.5" x14ac:dyDescent="0.25">
      <c r="A19" s="6" t="s">
        <v>5</v>
      </c>
      <c r="B19" s="3" t="s">
        <v>56</v>
      </c>
      <c r="C19" s="3" t="s">
        <v>68</v>
      </c>
      <c r="D19" s="3" t="s">
        <v>78</v>
      </c>
      <c r="E19" s="3">
        <v>73003312021</v>
      </c>
      <c r="F19" s="16" t="s">
        <v>126</v>
      </c>
      <c r="G19" s="3" t="s">
        <v>135</v>
      </c>
      <c r="H19" s="3" t="s">
        <v>147</v>
      </c>
      <c r="I19" s="3" t="s">
        <v>162</v>
      </c>
      <c r="J19" s="3" t="s">
        <v>96</v>
      </c>
      <c r="K19" s="3"/>
      <c r="L19" s="3" t="s">
        <v>117</v>
      </c>
    </row>
    <row r="20" spans="1:12" ht="16.5" x14ac:dyDescent="0.25">
      <c r="A20" s="6" t="s">
        <v>6</v>
      </c>
      <c r="B20" s="3">
        <v>69</v>
      </c>
      <c r="C20" s="3">
        <v>71</v>
      </c>
      <c r="D20" s="16">
        <v>58</v>
      </c>
      <c r="E20" s="3">
        <v>90</v>
      </c>
      <c r="F20" s="3">
        <v>159</v>
      </c>
      <c r="G20" s="3">
        <v>114</v>
      </c>
      <c r="H20" s="3">
        <v>67</v>
      </c>
      <c r="I20" s="3">
        <v>122</v>
      </c>
      <c r="J20" s="3">
        <v>121</v>
      </c>
      <c r="K20" s="3">
        <v>79</v>
      </c>
      <c r="L20" s="3"/>
    </row>
    <row r="21" spans="1:12" ht="225.6" customHeight="1" x14ac:dyDescent="0.25">
      <c r="A21" s="6" t="s">
        <v>7</v>
      </c>
      <c r="B21" s="3" t="s">
        <v>54</v>
      </c>
      <c r="C21" s="9" t="s">
        <v>67</v>
      </c>
      <c r="D21" s="3" t="s">
        <v>79</v>
      </c>
      <c r="E21" s="3" t="s">
        <v>88</v>
      </c>
      <c r="F21" s="4" t="s">
        <v>127</v>
      </c>
      <c r="G21" s="3" t="s">
        <v>136</v>
      </c>
      <c r="H21" s="4" t="s">
        <v>148</v>
      </c>
      <c r="I21" s="3" t="s">
        <v>161</v>
      </c>
      <c r="J21" s="4" t="s">
        <v>97</v>
      </c>
      <c r="K21" s="4" t="s">
        <v>106</v>
      </c>
      <c r="L21" s="4" t="s">
        <v>116</v>
      </c>
    </row>
    <row r="22" spans="1:12" ht="33" x14ac:dyDescent="0.25">
      <c r="A22" s="6" t="s">
        <v>8</v>
      </c>
      <c r="B22" s="3" t="s">
        <v>57</v>
      </c>
      <c r="C22" s="3" t="s">
        <v>69</v>
      </c>
      <c r="D22" s="3" t="s">
        <v>80</v>
      </c>
      <c r="E22" s="3" t="s">
        <v>89</v>
      </c>
      <c r="F22" s="3" t="s">
        <v>124</v>
      </c>
      <c r="G22" s="3" t="s">
        <v>124</v>
      </c>
      <c r="H22" s="3" t="s">
        <v>149</v>
      </c>
      <c r="I22" s="3" t="s">
        <v>140</v>
      </c>
      <c r="J22" s="3" t="s">
        <v>98</v>
      </c>
      <c r="K22" s="3" t="s">
        <v>107</v>
      </c>
      <c r="L22" s="3" t="s">
        <v>118</v>
      </c>
    </row>
    <row r="23" spans="1:12" ht="16.5" x14ac:dyDescent="0.25">
      <c r="A23" s="6" t="s">
        <v>9</v>
      </c>
      <c r="B23" s="7">
        <v>570.95000000000005</v>
      </c>
      <c r="C23" s="7">
        <v>106.74</v>
      </c>
      <c r="D23" s="3">
        <v>2684.4</v>
      </c>
      <c r="E23" s="10">
        <v>5271.88</v>
      </c>
      <c r="F23" s="36">
        <f>F24/781.242</f>
        <v>572282.67297457124</v>
      </c>
      <c r="G23" s="7">
        <f>G24/1160000</f>
        <v>1121.231274137931</v>
      </c>
      <c r="H23" s="7">
        <f>H24/877803</f>
        <v>578.57651204199578</v>
      </c>
      <c r="I23" s="7">
        <v>778.1</v>
      </c>
      <c r="J23" s="7">
        <v>2586.64</v>
      </c>
      <c r="K23" s="7">
        <f>783.8*0.7</f>
        <v>548.66</v>
      </c>
      <c r="L23" s="7"/>
    </row>
    <row r="24" spans="1:12" ht="16.5" x14ac:dyDescent="0.25">
      <c r="A24" s="6" t="s">
        <v>10</v>
      </c>
      <c r="B24" s="5">
        <v>323558348</v>
      </c>
      <c r="C24" s="5">
        <v>123828194</v>
      </c>
      <c r="D24" s="5">
        <v>1437765596.5999999</v>
      </c>
      <c r="E24" s="5">
        <v>5271882428</v>
      </c>
      <c r="F24" s="5">
        <v>447091260</v>
      </c>
      <c r="G24" s="5">
        <v>1300628278</v>
      </c>
      <c r="H24" s="5">
        <v>507876198</v>
      </c>
      <c r="I24" s="5">
        <v>644414923</v>
      </c>
      <c r="J24" s="5">
        <v>2142043844</v>
      </c>
      <c r="K24" s="5">
        <f>+K23*1160000</f>
        <v>636445600</v>
      </c>
      <c r="L24" s="5">
        <v>717353683</v>
      </c>
    </row>
    <row r="25" spans="1:12" ht="16.5" x14ac:dyDescent="0.25">
      <c r="A25" s="6" t="s">
        <v>11</v>
      </c>
      <c r="B25" s="7">
        <v>1171</v>
      </c>
      <c r="C25" s="7">
        <v>1171</v>
      </c>
      <c r="D25" s="7">
        <v>1171</v>
      </c>
      <c r="E25" s="7">
        <v>1171</v>
      </c>
      <c r="F25" s="7">
        <v>1171</v>
      </c>
      <c r="G25" s="7">
        <v>1171</v>
      </c>
      <c r="H25" s="7">
        <v>1171</v>
      </c>
      <c r="I25" s="7">
        <v>1171</v>
      </c>
      <c r="J25" s="7">
        <v>1171</v>
      </c>
      <c r="K25" s="7">
        <v>1171</v>
      </c>
      <c r="L25" s="7">
        <v>1171</v>
      </c>
    </row>
    <row r="26" spans="1:12" ht="16.5" x14ac:dyDescent="0.25">
      <c r="A26" s="6" t="s">
        <v>12</v>
      </c>
      <c r="B26" s="5">
        <v>1522911450</v>
      </c>
      <c r="C26" s="5">
        <v>1522911450</v>
      </c>
      <c r="D26" s="5">
        <v>1522911450</v>
      </c>
      <c r="E26" s="5">
        <v>1522911450</v>
      </c>
      <c r="F26" s="5">
        <v>1522911450</v>
      </c>
      <c r="G26" s="5">
        <v>1522911450</v>
      </c>
      <c r="H26" s="5">
        <v>1522911450</v>
      </c>
      <c r="I26" s="5">
        <v>1522911450</v>
      </c>
      <c r="J26" s="5">
        <v>1522911450</v>
      </c>
      <c r="K26" s="5">
        <v>1522911450</v>
      </c>
      <c r="L26" s="5">
        <v>1522911450</v>
      </c>
    </row>
    <row r="27" spans="1:12" ht="16.5" x14ac:dyDescent="0.25">
      <c r="A27" s="86" t="s">
        <v>13</v>
      </c>
      <c r="B27" s="3">
        <v>80101600</v>
      </c>
      <c r="C27" s="3">
        <v>80111600</v>
      </c>
      <c r="D27" s="3">
        <v>86111600</v>
      </c>
      <c r="E27" s="3">
        <v>80101600</v>
      </c>
      <c r="F27" s="3">
        <v>80101600</v>
      </c>
      <c r="G27" s="3">
        <v>60124100</v>
      </c>
      <c r="H27" s="3">
        <v>60124100</v>
      </c>
      <c r="I27" s="3">
        <v>80101600</v>
      </c>
      <c r="J27" s="3">
        <v>80101600</v>
      </c>
      <c r="K27" s="3">
        <v>80101600</v>
      </c>
      <c r="L27" s="3"/>
    </row>
    <row r="28" spans="1:12" ht="16.5" x14ac:dyDescent="0.25">
      <c r="A28" s="87"/>
      <c r="B28" s="3">
        <v>80111600</v>
      </c>
      <c r="C28" s="3">
        <v>86101700</v>
      </c>
      <c r="D28" s="3">
        <v>90101600</v>
      </c>
      <c r="E28" s="3">
        <v>80111600</v>
      </c>
      <c r="F28" s="3">
        <v>80111600</v>
      </c>
      <c r="G28" s="3">
        <v>80101600</v>
      </c>
      <c r="H28" s="3">
        <v>80101600</v>
      </c>
      <c r="I28" s="3">
        <v>80111600</v>
      </c>
      <c r="J28" s="3">
        <v>80111600</v>
      </c>
      <c r="K28" s="3">
        <v>80111600</v>
      </c>
      <c r="L28" s="3"/>
    </row>
    <row r="29" spans="1:12" ht="16.5" x14ac:dyDescent="0.25">
      <c r="A29" s="87"/>
      <c r="B29" s="3">
        <v>86101700</v>
      </c>
      <c r="C29" s="3">
        <v>86111600</v>
      </c>
      <c r="D29" s="3">
        <v>93141500</v>
      </c>
      <c r="E29" s="3">
        <v>80141900</v>
      </c>
      <c r="F29" s="3">
        <v>86101700</v>
      </c>
      <c r="G29" s="3">
        <v>90101600</v>
      </c>
      <c r="H29" s="3">
        <v>86101700</v>
      </c>
      <c r="I29" s="3">
        <v>93141500</v>
      </c>
      <c r="J29" s="3">
        <v>80141900</v>
      </c>
      <c r="K29" s="3">
        <v>86101700</v>
      </c>
      <c r="L29" s="3"/>
    </row>
    <row r="30" spans="1:12" ht="16.5" x14ac:dyDescent="0.25">
      <c r="A30" s="87"/>
      <c r="B30" s="3">
        <v>93141500</v>
      </c>
      <c r="C30" s="3">
        <v>90101600</v>
      </c>
      <c r="D30" s="3">
        <v>93141600</v>
      </c>
      <c r="E30" s="3">
        <v>86111600</v>
      </c>
      <c r="F30" s="3">
        <v>90101600</v>
      </c>
      <c r="G30" s="3">
        <v>93141500</v>
      </c>
      <c r="H30" s="3">
        <v>90101600</v>
      </c>
      <c r="I30" s="3">
        <v>93141600</v>
      </c>
      <c r="J30" s="3">
        <v>86101700</v>
      </c>
      <c r="K30" s="3">
        <v>86111600</v>
      </c>
      <c r="L30" s="3"/>
    </row>
    <row r="31" spans="1:12" ht="16.5" x14ac:dyDescent="0.25">
      <c r="A31" s="87"/>
      <c r="B31" s="3">
        <v>93141700</v>
      </c>
      <c r="C31" s="3">
        <v>93141700</v>
      </c>
      <c r="D31" s="3">
        <v>93141700</v>
      </c>
      <c r="E31" s="3">
        <v>90101600</v>
      </c>
      <c r="F31" s="3">
        <v>93141500</v>
      </c>
      <c r="G31" s="3">
        <v>801419</v>
      </c>
      <c r="H31" s="3">
        <v>93141500</v>
      </c>
      <c r="I31" s="3">
        <v>90101600</v>
      </c>
      <c r="J31" s="3">
        <v>86111600</v>
      </c>
      <c r="K31" s="3">
        <v>93141700</v>
      </c>
      <c r="L31" s="3"/>
    </row>
    <row r="32" spans="1:12" ht="240.6" customHeight="1" x14ac:dyDescent="0.25">
      <c r="A32" s="28" t="s">
        <v>14</v>
      </c>
      <c r="B32" s="28" t="s">
        <v>169</v>
      </c>
      <c r="C32" s="3" t="s">
        <v>66</v>
      </c>
      <c r="D32" s="3" t="s">
        <v>66</v>
      </c>
      <c r="E32" s="28" t="s">
        <v>170</v>
      </c>
      <c r="F32" s="3" t="s">
        <v>66</v>
      </c>
      <c r="G32" s="3" t="s">
        <v>137</v>
      </c>
      <c r="H32" s="3" t="s">
        <v>150</v>
      </c>
      <c r="I32" s="3" t="s">
        <v>163</v>
      </c>
      <c r="J32" s="3" t="s">
        <v>99</v>
      </c>
      <c r="K32" s="3" t="s">
        <v>66</v>
      </c>
      <c r="L32" s="28" t="s">
        <v>170</v>
      </c>
    </row>
    <row r="33" spans="1:12" s="50" customFormat="1" ht="81.75" customHeight="1" x14ac:dyDescent="0.4">
      <c r="A33" s="48" t="s">
        <v>45</v>
      </c>
      <c r="B33" s="49" t="s">
        <v>47</v>
      </c>
      <c r="C33" s="45" t="s">
        <v>176</v>
      </c>
      <c r="D33" s="49" t="s">
        <v>47</v>
      </c>
      <c r="E33" s="49" t="s">
        <v>47</v>
      </c>
      <c r="F33" s="45" t="s">
        <v>176</v>
      </c>
      <c r="G33" s="49" t="s">
        <v>47</v>
      </c>
      <c r="H33" s="49" t="s">
        <v>47</v>
      </c>
      <c r="I33" s="49" t="s">
        <v>47</v>
      </c>
      <c r="J33" s="49" t="s">
        <v>47</v>
      </c>
      <c r="K33" s="49" t="s">
        <v>47</v>
      </c>
      <c r="L33" s="49" t="s">
        <v>168</v>
      </c>
    </row>
    <row r="34" spans="1:12" ht="16.5" x14ac:dyDescent="0.25">
      <c r="A34" s="30" t="s">
        <v>31</v>
      </c>
      <c r="B34" s="31"/>
      <c r="C34" s="31"/>
      <c r="D34" s="31"/>
      <c r="E34" s="31"/>
      <c r="F34" s="31"/>
      <c r="G34" s="31"/>
      <c r="H34" s="31"/>
      <c r="I34" s="31"/>
      <c r="J34" s="31"/>
      <c r="K34" s="31"/>
      <c r="L34" s="31"/>
    </row>
    <row r="35" spans="1:12" ht="16.5" x14ac:dyDescent="0.25">
      <c r="A35" s="6" t="s">
        <v>5</v>
      </c>
      <c r="B35" s="3" t="s">
        <v>55</v>
      </c>
      <c r="C35" s="3" t="s">
        <v>71</v>
      </c>
      <c r="D35" s="3" t="s">
        <v>81</v>
      </c>
      <c r="E35" s="3">
        <v>50001892021</v>
      </c>
      <c r="F35" s="7" t="s">
        <v>128</v>
      </c>
      <c r="G35" s="3" t="s">
        <v>138</v>
      </c>
      <c r="H35" s="37" t="s">
        <v>151</v>
      </c>
      <c r="I35" s="3" t="s">
        <v>165</v>
      </c>
      <c r="J35" s="3" t="s">
        <v>100</v>
      </c>
      <c r="K35" s="3"/>
      <c r="L35" s="3" t="s">
        <v>119</v>
      </c>
    </row>
    <row r="36" spans="1:12" ht="16.5" x14ac:dyDescent="0.25">
      <c r="A36" s="6" t="s">
        <v>6</v>
      </c>
      <c r="B36" s="3">
        <v>170</v>
      </c>
      <c r="C36" s="3">
        <v>67</v>
      </c>
      <c r="D36" s="3">
        <v>111</v>
      </c>
      <c r="E36" s="3">
        <v>88</v>
      </c>
      <c r="F36" s="3">
        <v>136</v>
      </c>
      <c r="G36" s="3">
        <v>102</v>
      </c>
      <c r="H36" s="3">
        <v>81</v>
      </c>
      <c r="I36" s="3">
        <v>119</v>
      </c>
      <c r="J36" s="3">
        <v>129</v>
      </c>
      <c r="K36" s="3">
        <v>47</v>
      </c>
      <c r="L36" s="3"/>
    </row>
    <row r="37" spans="1:12" ht="231" customHeight="1" x14ac:dyDescent="0.25">
      <c r="A37" s="6" t="s">
        <v>7</v>
      </c>
      <c r="B37" s="3" t="s">
        <v>59</v>
      </c>
      <c r="C37" s="9" t="s">
        <v>70</v>
      </c>
      <c r="D37" s="3" t="s">
        <v>82</v>
      </c>
      <c r="E37" s="3" t="s">
        <v>90</v>
      </c>
      <c r="F37" s="4" t="s">
        <v>129</v>
      </c>
      <c r="G37" s="3" t="s">
        <v>139</v>
      </c>
      <c r="H37" s="3" t="s">
        <v>152</v>
      </c>
      <c r="I37" s="3" t="s">
        <v>164</v>
      </c>
      <c r="J37" s="4" t="s">
        <v>101</v>
      </c>
      <c r="K37" s="4" t="s">
        <v>109</v>
      </c>
      <c r="L37" s="4" t="s">
        <v>120</v>
      </c>
    </row>
    <row r="38" spans="1:12" ht="33" x14ac:dyDescent="0.25">
      <c r="A38" s="6" t="s">
        <v>8</v>
      </c>
      <c r="B38" s="3" t="s">
        <v>35</v>
      </c>
      <c r="C38" s="3" t="s">
        <v>72</v>
      </c>
      <c r="D38" s="3" t="s">
        <v>69</v>
      </c>
      <c r="E38" s="3" t="s">
        <v>91</v>
      </c>
      <c r="F38" s="3" t="s">
        <v>124</v>
      </c>
      <c r="G38" s="3" t="s">
        <v>140</v>
      </c>
      <c r="H38" s="3" t="s">
        <v>153</v>
      </c>
      <c r="I38" s="3" t="s">
        <v>166</v>
      </c>
      <c r="J38" s="3" t="s">
        <v>102</v>
      </c>
      <c r="K38" s="3" t="s">
        <v>108</v>
      </c>
      <c r="L38" s="3" t="s">
        <v>121</v>
      </c>
    </row>
    <row r="39" spans="1:12" ht="16.5" x14ac:dyDescent="0.25">
      <c r="A39" s="6" t="s">
        <v>9</v>
      </c>
      <c r="B39" s="16">
        <v>675.56</v>
      </c>
      <c r="C39" s="7">
        <v>1308.83</v>
      </c>
      <c r="D39" s="3">
        <f>723.48*50/100</f>
        <v>361.74</v>
      </c>
      <c r="E39" s="10">
        <v>2397.59</v>
      </c>
      <c r="F39" s="35">
        <f>F40/737.717</f>
        <v>777226.46217994159</v>
      </c>
      <c r="G39" s="7">
        <f>G40/908526</f>
        <v>1023.6360874647506</v>
      </c>
      <c r="H39" s="7">
        <f>H40/1160000</f>
        <v>2581.2844310344826</v>
      </c>
      <c r="I39" s="7">
        <v>525.99</v>
      </c>
      <c r="J39" s="7">
        <v>374.65</v>
      </c>
      <c r="K39" s="7">
        <f>55945.47*0.3</f>
        <v>16783.641</v>
      </c>
      <c r="L39" s="7"/>
    </row>
    <row r="40" spans="1:12" ht="16.5" x14ac:dyDescent="0.25">
      <c r="A40" s="6" t="s">
        <v>10</v>
      </c>
      <c r="B40" s="7">
        <v>435296000</v>
      </c>
      <c r="C40" s="5">
        <v>1518249989</v>
      </c>
      <c r="D40" s="5">
        <f>723486000*0.5</f>
        <v>361743000</v>
      </c>
      <c r="E40" s="5">
        <v>2397599780</v>
      </c>
      <c r="F40" s="5">
        <v>573373174</v>
      </c>
      <c r="G40" s="5">
        <v>930000000</v>
      </c>
      <c r="H40" s="5">
        <v>2994289940</v>
      </c>
      <c r="I40" s="5">
        <v>410933007</v>
      </c>
      <c r="J40" s="5">
        <v>340385945</v>
      </c>
      <c r="K40" s="5"/>
      <c r="L40" s="5">
        <v>842500000</v>
      </c>
    </row>
    <row r="41" spans="1:12" ht="16.5" x14ac:dyDescent="0.25">
      <c r="A41" s="6" t="s">
        <v>11</v>
      </c>
      <c r="B41" s="7">
        <v>1171</v>
      </c>
      <c r="C41" s="7">
        <v>1171</v>
      </c>
      <c r="D41" s="7">
        <v>1171</v>
      </c>
      <c r="E41" s="7">
        <v>1171</v>
      </c>
      <c r="F41" s="7">
        <v>1171</v>
      </c>
      <c r="G41" s="7">
        <v>1171</v>
      </c>
      <c r="H41" s="7">
        <v>1171</v>
      </c>
      <c r="I41" s="7">
        <v>1171</v>
      </c>
      <c r="J41" s="7">
        <v>1171</v>
      </c>
      <c r="K41" s="7">
        <v>1171</v>
      </c>
      <c r="L41" s="7">
        <v>1171</v>
      </c>
    </row>
    <row r="42" spans="1:12" ht="16.5" x14ac:dyDescent="0.25">
      <c r="A42" s="6" t="s">
        <v>12</v>
      </c>
      <c r="B42" s="5">
        <v>1522911450</v>
      </c>
      <c r="C42" s="5">
        <v>1522911450</v>
      </c>
      <c r="D42" s="5">
        <v>1522911450</v>
      </c>
      <c r="E42" s="5">
        <v>1522911450</v>
      </c>
      <c r="F42" s="5">
        <v>1522911450</v>
      </c>
      <c r="G42" s="5">
        <v>1522911450</v>
      </c>
      <c r="H42" s="5">
        <v>1522911450</v>
      </c>
      <c r="I42" s="5">
        <v>1522911450</v>
      </c>
      <c r="J42" s="5">
        <v>1522911450</v>
      </c>
      <c r="K42" s="5">
        <v>1522911450</v>
      </c>
      <c r="L42" s="5">
        <v>1522911450</v>
      </c>
    </row>
    <row r="43" spans="1:12" ht="16.5" x14ac:dyDescent="0.25">
      <c r="A43" s="86" t="s">
        <v>13</v>
      </c>
      <c r="B43" s="3">
        <v>80101600</v>
      </c>
      <c r="C43" s="3">
        <v>60124100</v>
      </c>
      <c r="D43" s="3">
        <v>80101600</v>
      </c>
      <c r="E43" s="3">
        <v>80101600</v>
      </c>
      <c r="F43" s="3">
        <v>80101600</v>
      </c>
      <c r="G43" s="3">
        <v>60124100</v>
      </c>
      <c r="H43" s="3">
        <v>60121600</v>
      </c>
      <c r="I43" s="3">
        <v>80101600</v>
      </c>
      <c r="J43" s="3">
        <v>601221600</v>
      </c>
      <c r="K43" s="3">
        <v>80101600</v>
      </c>
      <c r="L43" s="3"/>
    </row>
    <row r="44" spans="1:12" ht="16.5" x14ac:dyDescent="0.25">
      <c r="A44" s="87"/>
      <c r="B44" s="3">
        <v>80111600</v>
      </c>
      <c r="C44" s="3">
        <v>80101600</v>
      </c>
      <c r="D44" s="3">
        <v>80111600</v>
      </c>
      <c r="E44" s="3">
        <v>80111600</v>
      </c>
      <c r="F44" s="3">
        <v>80111600</v>
      </c>
      <c r="G44" s="3">
        <v>80101600</v>
      </c>
      <c r="H44" s="3">
        <v>60124100</v>
      </c>
      <c r="I44" s="3">
        <v>80111600</v>
      </c>
      <c r="J44" s="3">
        <v>60124100</v>
      </c>
      <c r="K44" s="3">
        <v>80111600</v>
      </c>
      <c r="L44" s="3"/>
    </row>
    <row r="45" spans="1:12" ht="16.5" x14ac:dyDescent="0.25">
      <c r="A45" s="87"/>
      <c r="B45" s="3">
        <v>86101700</v>
      </c>
      <c r="C45" s="3">
        <v>86101700</v>
      </c>
      <c r="D45" s="3">
        <v>86101700</v>
      </c>
      <c r="E45" s="3">
        <v>80141900</v>
      </c>
      <c r="F45" s="3">
        <v>86101700</v>
      </c>
      <c r="G45" s="3">
        <v>80111600</v>
      </c>
      <c r="H45" s="3">
        <v>80101600</v>
      </c>
      <c r="I45" s="3">
        <v>86111600</v>
      </c>
      <c r="J45" s="3">
        <v>80111600</v>
      </c>
      <c r="K45" s="3">
        <v>80141900</v>
      </c>
      <c r="L45" s="3"/>
    </row>
    <row r="46" spans="1:12" ht="16.5" x14ac:dyDescent="0.25">
      <c r="A46" s="87"/>
      <c r="B46" s="3">
        <v>93141500</v>
      </c>
      <c r="C46" s="3">
        <v>93141600</v>
      </c>
      <c r="D46" s="3">
        <v>86111600</v>
      </c>
      <c r="E46" s="3">
        <v>86101700</v>
      </c>
      <c r="F46" s="3">
        <v>86111600</v>
      </c>
      <c r="G46" s="3">
        <v>80141900</v>
      </c>
      <c r="H46" s="3">
        <v>80111600</v>
      </c>
      <c r="I46" s="3">
        <v>93141600</v>
      </c>
      <c r="J46" s="3">
        <v>80141900</v>
      </c>
      <c r="K46" s="3">
        <v>86101700</v>
      </c>
      <c r="L46" s="3"/>
    </row>
    <row r="47" spans="1:12" ht="16.5" x14ac:dyDescent="0.25">
      <c r="A47" s="87"/>
      <c r="B47" s="3">
        <v>93141700</v>
      </c>
      <c r="C47" s="3">
        <v>93141700</v>
      </c>
      <c r="D47" s="3">
        <v>90101600</v>
      </c>
      <c r="E47" s="3">
        <v>86111600</v>
      </c>
      <c r="F47" s="3">
        <v>90101600</v>
      </c>
      <c r="G47" s="3">
        <v>90101600</v>
      </c>
      <c r="H47" s="3">
        <v>93141600</v>
      </c>
      <c r="I47" s="3">
        <v>93141700</v>
      </c>
      <c r="J47" s="3">
        <v>86101700</v>
      </c>
      <c r="K47" s="3">
        <v>86111600</v>
      </c>
      <c r="L47" s="3"/>
    </row>
    <row r="48" spans="1:12" ht="172.5" customHeight="1" x14ac:dyDescent="0.25">
      <c r="A48" s="6" t="s">
        <v>14</v>
      </c>
      <c r="B48" s="28" t="s">
        <v>169</v>
      </c>
      <c r="C48" s="3" t="s">
        <v>73</v>
      </c>
      <c r="D48" s="3" t="s">
        <v>83</v>
      </c>
      <c r="E48" s="28" t="s">
        <v>170</v>
      </c>
      <c r="F48" s="3" t="s">
        <v>130</v>
      </c>
      <c r="G48" s="3" t="s">
        <v>141</v>
      </c>
      <c r="H48" s="3" t="s">
        <v>154</v>
      </c>
      <c r="I48" s="3" t="s">
        <v>167</v>
      </c>
      <c r="J48" s="3" t="s">
        <v>103</v>
      </c>
      <c r="K48" s="3" t="s">
        <v>171</v>
      </c>
      <c r="L48" s="28" t="s">
        <v>170</v>
      </c>
    </row>
    <row r="49" spans="1:12" ht="198" customHeight="1" x14ac:dyDescent="0.25">
      <c r="A49" s="41" t="s">
        <v>173</v>
      </c>
      <c r="B49" s="28"/>
      <c r="C49" s="3"/>
      <c r="D49" s="3"/>
      <c r="E49" s="28"/>
      <c r="F49" s="3"/>
      <c r="G49" s="3"/>
      <c r="H49" s="3"/>
      <c r="I49" s="39" t="s">
        <v>174</v>
      </c>
      <c r="J49" s="42"/>
      <c r="K49" s="39" t="s">
        <v>175</v>
      </c>
      <c r="L49" s="28"/>
    </row>
    <row r="50" spans="1:12" ht="57.75" customHeight="1" x14ac:dyDescent="0.25">
      <c r="A50" s="41"/>
      <c r="B50" s="28"/>
      <c r="C50" s="3"/>
      <c r="D50" s="3"/>
      <c r="E50" s="28"/>
      <c r="F50" s="3"/>
      <c r="G50" s="3"/>
      <c r="H50" s="3"/>
      <c r="I50" s="3"/>
      <c r="J50" s="42"/>
      <c r="K50" s="39">
        <v>90.63</v>
      </c>
      <c r="L50" s="28"/>
    </row>
    <row r="51" spans="1:12" ht="32.450000000000003" customHeight="1" x14ac:dyDescent="0.25">
      <c r="A51" s="30" t="s">
        <v>44</v>
      </c>
      <c r="B51" s="31"/>
      <c r="C51" s="31"/>
      <c r="D51" s="31"/>
      <c r="E51" s="31"/>
      <c r="F51" s="31"/>
      <c r="G51" s="31"/>
      <c r="H51" s="31"/>
      <c r="I51" s="31"/>
      <c r="J51" s="31"/>
      <c r="K51" s="31"/>
      <c r="L51" s="31"/>
    </row>
    <row r="52" spans="1:12" ht="16.5" x14ac:dyDescent="0.25">
      <c r="A52" s="6" t="s">
        <v>5</v>
      </c>
      <c r="B52" s="29"/>
      <c r="C52" s="3"/>
      <c r="D52" s="3"/>
      <c r="E52" s="3"/>
      <c r="F52" s="3"/>
      <c r="G52" s="3"/>
      <c r="H52" s="3"/>
      <c r="I52" s="3"/>
      <c r="J52" s="3"/>
      <c r="K52" s="3"/>
      <c r="L52" s="3"/>
    </row>
    <row r="53" spans="1:12" ht="16.5" x14ac:dyDescent="0.25">
      <c r="A53" s="6" t="s">
        <v>6</v>
      </c>
      <c r="B53" s="3"/>
      <c r="C53" s="3"/>
      <c r="D53" s="3"/>
      <c r="E53" s="3"/>
      <c r="F53" s="3"/>
      <c r="G53" s="3"/>
      <c r="H53" s="3"/>
      <c r="I53" s="3"/>
      <c r="J53" s="3"/>
      <c r="K53" s="3"/>
      <c r="L53" s="3"/>
    </row>
    <row r="54" spans="1:12" ht="47.25" customHeight="1" x14ac:dyDescent="0.25">
      <c r="A54" s="6" t="s">
        <v>7</v>
      </c>
      <c r="B54" s="4"/>
      <c r="C54" s="9"/>
      <c r="D54" s="3"/>
      <c r="E54" s="3"/>
      <c r="F54" s="4"/>
      <c r="G54" s="4"/>
      <c r="H54" s="4"/>
      <c r="I54" s="4"/>
      <c r="J54" s="4"/>
      <c r="K54" s="4"/>
      <c r="L54" s="4"/>
    </row>
    <row r="55" spans="1:12" ht="16.5" x14ac:dyDescent="0.25">
      <c r="A55" s="6" t="s">
        <v>8</v>
      </c>
      <c r="B55" s="3"/>
      <c r="C55" s="3"/>
      <c r="D55" s="3"/>
      <c r="E55" s="3"/>
      <c r="F55" s="3"/>
      <c r="G55" s="3"/>
      <c r="H55" s="3"/>
      <c r="I55" s="3"/>
      <c r="J55" s="3"/>
      <c r="K55" s="3"/>
      <c r="L55" s="3"/>
    </row>
    <row r="56" spans="1:12" ht="16.5" x14ac:dyDescent="0.25">
      <c r="A56" s="6" t="s">
        <v>9</v>
      </c>
      <c r="B56" s="7"/>
      <c r="C56" s="7"/>
      <c r="D56" s="3"/>
      <c r="E56" s="10"/>
      <c r="F56" s="7"/>
      <c r="G56" s="7"/>
      <c r="H56" s="7"/>
      <c r="I56" s="7"/>
      <c r="J56" s="7"/>
      <c r="K56" s="7"/>
      <c r="L56" s="7"/>
    </row>
    <row r="57" spans="1:12" ht="16.5" x14ac:dyDescent="0.25">
      <c r="A57" s="6" t="s">
        <v>10</v>
      </c>
      <c r="B57" s="5"/>
      <c r="C57" s="5"/>
      <c r="D57" s="5"/>
      <c r="E57" s="5"/>
      <c r="F57" s="5"/>
      <c r="G57" s="5"/>
      <c r="H57" s="5"/>
      <c r="I57" s="5"/>
      <c r="J57" s="5"/>
      <c r="K57" s="5"/>
      <c r="L57" s="5"/>
    </row>
    <row r="58" spans="1:12" ht="16.5" x14ac:dyDescent="0.25">
      <c r="A58" s="6" t="s">
        <v>11</v>
      </c>
      <c r="B58" s="7"/>
      <c r="C58" s="7"/>
      <c r="D58" s="7"/>
      <c r="E58" s="7"/>
      <c r="F58" s="7"/>
      <c r="G58" s="7"/>
      <c r="H58" s="7"/>
      <c r="I58" s="7"/>
      <c r="J58" s="7"/>
      <c r="K58" s="7"/>
      <c r="L58" s="7"/>
    </row>
    <row r="59" spans="1:12" ht="16.5" x14ac:dyDescent="0.25">
      <c r="A59" s="6" t="s">
        <v>12</v>
      </c>
      <c r="B59" s="5"/>
      <c r="C59" s="5"/>
      <c r="D59" s="5"/>
      <c r="E59" s="5"/>
      <c r="F59" s="5"/>
      <c r="G59" s="5"/>
      <c r="H59" s="5"/>
      <c r="I59" s="5"/>
      <c r="J59" s="5"/>
      <c r="K59" s="5"/>
      <c r="L59" s="5"/>
    </row>
    <row r="60" spans="1:12" ht="16.5" x14ac:dyDescent="0.25">
      <c r="A60" s="86" t="s">
        <v>13</v>
      </c>
      <c r="B60" s="3"/>
      <c r="C60" s="3"/>
      <c r="D60" s="3"/>
      <c r="E60" s="3"/>
      <c r="F60" s="3"/>
      <c r="G60" s="3"/>
      <c r="H60" s="3"/>
      <c r="I60" s="3"/>
      <c r="J60" s="3"/>
      <c r="K60" s="3"/>
      <c r="L60" s="3"/>
    </row>
    <row r="61" spans="1:12" ht="16.5" x14ac:dyDescent="0.25">
      <c r="A61" s="87"/>
      <c r="B61" s="3"/>
      <c r="C61" s="3"/>
      <c r="D61" s="3"/>
      <c r="E61" s="3"/>
      <c r="F61" s="3"/>
      <c r="G61" s="3"/>
      <c r="H61" s="3"/>
      <c r="I61" s="3"/>
      <c r="J61" s="3"/>
      <c r="K61" s="3"/>
      <c r="L61" s="3"/>
    </row>
    <row r="62" spans="1:12" ht="16.5" x14ac:dyDescent="0.25">
      <c r="A62" s="87"/>
      <c r="B62" s="3"/>
      <c r="C62" s="3"/>
      <c r="D62" s="3"/>
      <c r="E62" s="3"/>
      <c r="F62" s="3"/>
      <c r="G62" s="3"/>
      <c r="H62" s="3"/>
      <c r="I62" s="3"/>
      <c r="J62" s="3"/>
      <c r="K62" s="3"/>
      <c r="L62" s="3"/>
    </row>
    <row r="63" spans="1:12" ht="16.5" x14ac:dyDescent="0.25">
      <c r="A63" s="87"/>
      <c r="B63" s="3"/>
      <c r="C63" s="3"/>
      <c r="D63" s="3"/>
      <c r="E63" s="3"/>
      <c r="F63" s="3"/>
      <c r="G63" s="3"/>
      <c r="H63" s="3"/>
      <c r="I63" s="3"/>
      <c r="J63" s="3"/>
      <c r="K63" s="3"/>
      <c r="L63" s="3"/>
    </row>
    <row r="64" spans="1:12" ht="16.5" x14ac:dyDescent="0.25">
      <c r="A64" s="87"/>
      <c r="B64" s="3"/>
      <c r="C64" s="3"/>
      <c r="D64" s="3"/>
      <c r="E64" s="3"/>
      <c r="F64" s="3"/>
      <c r="G64" s="3"/>
      <c r="H64" s="3"/>
      <c r="I64" s="3"/>
      <c r="J64" s="3"/>
      <c r="K64" s="3"/>
      <c r="L64" s="3"/>
    </row>
    <row r="65" spans="1:12" ht="58.5" customHeight="1" x14ac:dyDescent="0.25">
      <c r="A65" s="6" t="s">
        <v>14</v>
      </c>
      <c r="B65" s="32"/>
      <c r="C65" s="3"/>
      <c r="D65" s="3"/>
      <c r="E65" s="3"/>
      <c r="F65" s="3"/>
      <c r="G65" s="23"/>
      <c r="H65" s="23"/>
      <c r="I65" s="23"/>
      <c r="J65" s="23"/>
      <c r="K65" s="23"/>
      <c r="L65" s="23"/>
    </row>
    <row r="66" spans="1:12" s="50" customFormat="1" ht="73.5" customHeight="1" x14ac:dyDescent="0.4">
      <c r="A66" s="48" t="s">
        <v>46</v>
      </c>
      <c r="B66" s="49" t="s">
        <v>47</v>
      </c>
      <c r="C66" s="45" t="s">
        <v>176</v>
      </c>
      <c r="D66" s="49" t="s">
        <v>47</v>
      </c>
      <c r="E66" s="49" t="s">
        <v>47</v>
      </c>
      <c r="F66" s="45" t="s">
        <v>176</v>
      </c>
      <c r="G66" s="49" t="s">
        <v>47</v>
      </c>
      <c r="H66" s="49" t="s">
        <v>47</v>
      </c>
      <c r="I66" s="49" t="s">
        <v>47</v>
      </c>
      <c r="J66" s="49" t="s">
        <v>47</v>
      </c>
      <c r="K66" s="49" t="s">
        <v>47</v>
      </c>
      <c r="L66" s="49" t="s">
        <v>168</v>
      </c>
    </row>
    <row r="67" spans="1:12" ht="30.6" customHeight="1" x14ac:dyDescent="0.25">
      <c r="A67" s="24"/>
      <c r="B67" s="25"/>
      <c r="C67" s="26"/>
      <c r="D67" s="26"/>
      <c r="E67" s="27"/>
      <c r="F67" s="26"/>
      <c r="G67" s="26"/>
      <c r="H67" s="26"/>
      <c r="I67" s="26"/>
      <c r="J67" s="26"/>
      <c r="K67" s="26"/>
      <c r="L67" s="26"/>
    </row>
    <row r="68" spans="1:12" ht="31.9" customHeight="1" x14ac:dyDescent="0.25">
      <c r="A68" s="6" t="s">
        <v>36</v>
      </c>
      <c r="B68" s="8">
        <f>+B56+B39+B23+B8</f>
        <v>2177.5</v>
      </c>
      <c r="C68" s="8">
        <f>+C39+C23+C8</f>
        <v>1604.34</v>
      </c>
      <c r="D68" s="8">
        <f>+D39+D23+D8</f>
        <v>3485.1250000000005</v>
      </c>
      <c r="E68" s="8">
        <f>+E39+E23+E8</f>
        <v>8640.68</v>
      </c>
      <c r="F68" s="8">
        <f>+F39+F23+F8+F56</f>
        <v>1350731.1351545127</v>
      </c>
      <c r="G68" s="8">
        <f>+G39+G23+G8+G56</f>
        <v>2261.205253968998</v>
      </c>
      <c r="H68" s="8">
        <f>+H39+H23+H8+H56</f>
        <v>5015.3035413523403</v>
      </c>
      <c r="I68" s="8">
        <f>+I39+I23+I8+I56</f>
        <v>1477.5900000000001</v>
      </c>
      <c r="J68" s="8">
        <f>+J39+J23+J8+J56</f>
        <v>3546.8090000000002</v>
      </c>
      <c r="K68" s="8">
        <f>+K39+K23+K8+K50</f>
        <v>18837.204000000002</v>
      </c>
      <c r="L68" s="8">
        <f>+L39+L23+L8+L56</f>
        <v>0</v>
      </c>
    </row>
    <row r="69" spans="1:12" ht="31.9" customHeight="1" x14ac:dyDescent="0.25">
      <c r="A69" s="6" t="s">
        <v>11</v>
      </c>
      <c r="B69" s="8">
        <f>+B41</f>
        <v>1171</v>
      </c>
      <c r="C69" s="8">
        <f>+C41</f>
        <v>1171</v>
      </c>
      <c r="D69" s="8">
        <f t="shared" ref="D69:L69" si="0">+D41</f>
        <v>1171</v>
      </c>
      <c r="E69" s="8">
        <f t="shared" si="0"/>
        <v>1171</v>
      </c>
      <c r="F69" s="8">
        <f t="shared" si="0"/>
        <v>1171</v>
      </c>
      <c r="G69" s="8">
        <f t="shared" si="0"/>
        <v>1171</v>
      </c>
      <c r="H69" s="8">
        <f>+H41</f>
        <v>1171</v>
      </c>
      <c r="I69" s="8">
        <f t="shared" si="0"/>
        <v>1171</v>
      </c>
      <c r="J69" s="8">
        <f t="shared" si="0"/>
        <v>1171</v>
      </c>
      <c r="K69" s="8">
        <f t="shared" si="0"/>
        <v>1171</v>
      </c>
      <c r="L69" s="8">
        <f t="shared" si="0"/>
        <v>1171</v>
      </c>
    </row>
    <row r="70" spans="1:12" ht="20.45" customHeight="1" x14ac:dyDescent="0.25">
      <c r="A70" s="24"/>
      <c r="B70" s="25"/>
      <c r="C70" s="26"/>
      <c r="D70" s="26"/>
      <c r="E70" s="27"/>
      <c r="F70" s="26"/>
      <c r="G70" s="26"/>
      <c r="H70" s="26"/>
      <c r="I70" s="26"/>
      <c r="J70" s="26"/>
      <c r="K70" s="26"/>
      <c r="L70" s="26"/>
    </row>
    <row r="71" spans="1:12" ht="15.75" thickBot="1" x14ac:dyDescent="0.3">
      <c r="A71" s="2"/>
      <c r="B71" s="2"/>
      <c r="C71" s="2"/>
      <c r="D71" s="2"/>
      <c r="E71" s="2"/>
      <c r="F71" s="2"/>
      <c r="G71" s="2"/>
      <c r="H71" s="2"/>
      <c r="I71" s="2"/>
      <c r="J71" s="2"/>
      <c r="K71" s="2"/>
      <c r="L71" s="2"/>
    </row>
    <row r="72" spans="1:12" s="50" customFormat="1" ht="52.5" customHeight="1" thickBot="1" x14ac:dyDescent="0.45">
      <c r="A72" s="51" t="s">
        <v>92</v>
      </c>
      <c r="B72" s="52" t="s">
        <v>47</v>
      </c>
      <c r="C72" s="45" t="s">
        <v>176</v>
      </c>
      <c r="D72" s="49" t="s">
        <v>47</v>
      </c>
      <c r="E72" s="49" t="s">
        <v>47</v>
      </c>
      <c r="F72" s="45" t="s">
        <v>176</v>
      </c>
      <c r="G72" s="49" t="s">
        <v>47</v>
      </c>
      <c r="H72" s="49" t="s">
        <v>47</v>
      </c>
      <c r="I72" s="52" t="s">
        <v>47</v>
      </c>
      <c r="J72" s="52" t="s">
        <v>47</v>
      </c>
      <c r="K72" s="52" t="s">
        <v>47</v>
      </c>
      <c r="L72" s="49" t="s">
        <v>168</v>
      </c>
    </row>
    <row r="76" spans="1:12" x14ac:dyDescent="0.25">
      <c r="B76" t="s">
        <v>172</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O51"/>
  <sheetViews>
    <sheetView showGridLines="0" zoomScale="55" zoomScaleNormal="55" workbookViewId="0">
      <pane ySplit="10" topLeftCell="A30" activePane="bottomLeft" state="frozen"/>
      <selection pane="bottomLeft" activeCell="M31" sqref="M31:M45"/>
    </sheetView>
  </sheetViews>
  <sheetFormatPr baseColWidth="10" defaultColWidth="11.42578125" defaultRowHeight="15" x14ac:dyDescent="0.25"/>
  <cols>
    <col min="1" max="1" width="12.140625" style="11" customWidth="1"/>
    <col min="2" max="2" width="42.28515625" style="11" customWidth="1"/>
    <col min="3" max="6" width="22.140625" style="11" customWidth="1"/>
    <col min="7" max="7" width="21" style="11" bestFit="1" customWidth="1"/>
    <col min="8" max="8" width="18.42578125" style="11" hidden="1" customWidth="1"/>
    <col min="9" max="9" width="51.42578125" style="11" customWidth="1"/>
    <col min="10" max="11" width="20.42578125" style="11" customWidth="1"/>
    <col min="12" max="12" width="28.28515625" style="11" customWidth="1"/>
    <col min="13" max="13" width="54.42578125" style="11" customWidth="1"/>
    <col min="14" max="14" width="37" style="11" customWidth="1"/>
    <col min="15" max="15" width="27.5703125" style="11" hidden="1" customWidth="1"/>
    <col min="16" max="19" width="11.42578125" style="11"/>
    <col min="20" max="20" width="14.7109375" style="11" bestFit="1" customWidth="1"/>
    <col min="21" max="16384" width="11.42578125" style="11"/>
  </cols>
  <sheetData>
    <row r="2" spans="1:15" ht="15.75" thickBot="1" x14ac:dyDescent="0.3"/>
    <row r="3" spans="1:15" ht="24" customHeight="1" thickBot="1" x14ac:dyDescent="0.3">
      <c r="B3" s="113" t="s">
        <v>190</v>
      </c>
      <c r="C3" s="114"/>
      <c r="D3" s="114"/>
      <c r="E3" s="114"/>
      <c r="F3" s="114"/>
      <c r="G3" s="114"/>
      <c r="H3" s="114"/>
      <c r="I3" s="114"/>
      <c r="J3" s="114"/>
      <c r="K3" s="114"/>
      <c r="L3" s="114"/>
      <c r="M3" s="114"/>
      <c r="N3" s="114"/>
      <c r="O3" s="115"/>
    </row>
    <row r="4" spans="1:15" ht="150" customHeight="1" thickBot="1" x14ac:dyDescent="0.3">
      <c r="B4" s="113" t="s">
        <v>189</v>
      </c>
      <c r="C4" s="114"/>
      <c r="D4" s="114"/>
      <c r="E4" s="114"/>
      <c r="F4" s="114"/>
      <c r="G4" s="114"/>
      <c r="H4" s="114"/>
      <c r="I4" s="114"/>
      <c r="J4" s="114"/>
      <c r="K4" s="114"/>
      <c r="L4" s="114"/>
      <c r="M4" s="114"/>
      <c r="N4" s="114"/>
      <c r="O4" s="115"/>
    </row>
    <row r="6" spans="1:15" ht="21" customHeight="1" thickBot="1" x14ac:dyDescent="0.3">
      <c r="B6" s="119" t="s">
        <v>267</v>
      </c>
      <c r="C6" s="119"/>
      <c r="D6" s="119"/>
      <c r="E6" s="119"/>
      <c r="F6" s="119"/>
      <c r="G6" s="119"/>
      <c r="H6" s="119"/>
      <c r="I6" s="119"/>
      <c r="J6" s="119"/>
      <c r="K6" s="119"/>
      <c r="L6" s="119"/>
      <c r="M6" s="119"/>
    </row>
    <row r="7" spans="1:15" ht="16.5" thickTop="1" thickBot="1" x14ac:dyDescent="0.3"/>
    <row r="8" spans="1:15" ht="24" customHeight="1" thickBot="1" x14ac:dyDescent="0.3">
      <c r="B8" s="113" t="s">
        <v>188</v>
      </c>
      <c r="C8" s="114"/>
      <c r="D8" s="114"/>
      <c r="E8" s="114"/>
      <c r="F8" s="114"/>
      <c r="G8" s="114"/>
      <c r="H8" s="114"/>
      <c r="I8" s="114"/>
      <c r="J8" s="114"/>
      <c r="K8" s="114"/>
      <c r="L8" s="114"/>
      <c r="M8" s="114"/>
      <c r="N8" s="114"/>
      <c r="O8" s="115"/>
    </row>
    <row r="9" spans="1:15" ht="65.25" customHeight="1" x14ac:dyDescent="0.25">
      <c r="B9" s="120" t="s">
        <v>61</v>
      </c>
      <c r="C9" s="121" t="s">
        <v>21</v>
      </c>
      <c r="D9" s="121" t="s">
        <v>179</v>
      </c>
      <c r="E9" s="121" t="s">
        <v>110</v>
      </c>
      <c r="F9" s="121" t="s">
        <v>22</v>
      </c>
      <c r="G9" s="121" t="s">
        <v>23</v>
      </c>
      <c r="H9" s="121" t="s">
        <v>185</v>
      </c>
      <c r="I9" s="89" t="s">
        <v>186</v>
      </c>
      <c r="J9" s="90"/>
      <c r="K9" s="90"/>
      <c r="L9" s="90"/>
      <c r="M9" s="91" t="s">
        <v>24</v>
      </c>
      <c r="N9" s="92" t="s">
        <v>180</v>
      </c>
      <c r="O9" s="94" t="s">
        <v>181</v>
      </c>
    </row>
    <row r="10" spans="1:15" ht="65.25" customHeight="1" thickBot="1" x14ac:dyDescent="0.3">
      <c r="B10" s="120"/>
      <c r="C10" s="121"/>
      <c r="D10" s="121"/>
      <c r="E10" s="121"/>
      <c r="F10" s="121"/>
      <c r="G10" s="121"/>
      <c r="H10" s="121"/>
      <c r="I10" s="89"/>
      <c r="J10" s="90"/>
      <c r="K10" s="90"/>
      <c r="L10" s="90"/>
      <c r="M10" s="91"/>
      <c r="N10" s="93"/>
      <c r="O10" s="91"/>
    </row>
    <row r="11" spans="1:15" ht="27.75" customHeight="1" x14ac:dyDescent="0.25">
      <c r="A11" s="95" t="s">
        <v>183</v>
      </c>
      <c r="B11" s="97" t="s">
        <v>199</v>
      </c>
      <c r="C11" s="100" t="s">
        <v>215</v>
      </c>
      <c r="D11" s="100" t="s">
        <v>25</v>
      </c>
      <c r="E11" s="100" t="s">
        <v>294</v>
      </c>
      <c r="F11" s="100" t="s">
        <v>25</v>
      </c>
      <c r="G11" s="100" t="s">
        <v>25</v>
      </c>
      <c r="H11" s="100" t="s">
        <v>25</v>
      </c>
      <c r="I11" s="100" t="s">
        <v>60</v>
      </c>
      <c r="J11" s="100"/>
      <c r="K11" s="100"/>
      <c r="L11" s="100"/>
      <c r="M11" s="123" t="s">
        <v>266</v>
      </c>
      <c r="N11" s="105" t="s">
        <v>47</v>
      </c>
      <c r="O11" s="116" t="s">
        <v>178</v>
      </c>
    </row>
    <row r="12" spans="1:15" ht="28.5" customHeight="1" x14ac:dyDescent="0.25">
      <c r="A12" s="96"/>
      <c r="B12" s="98"/>
      <c r="C12" s="101"/>
      <c r="D12" s="101"/>
      <c r="E12" s="101"/>
      <c r="F12" s="101"/>
      <c r="G12" s="101"/>
      <c r="H12" s="101"/>
      <c r="I12" s="111"/>
      <c r="J12" s="111"/>
      <c r="K12" s="111"/>
      <c r="L12" s="111"/>
      <c r="M12" s="122"/>
      <c r="N12" s="106"/>
      <c r="O12" s="117"/>
    </row>
    <row r="13" spans="1:15" ht="15.6" customHeight="1" x14ac:dyDescent="0.25">
      <c r="A13" s="96"/>
      <c r="B13" s="98"/>
      <c r="C13" s="101"/>
      <c r="D13" s="101"/>
      <c r="E13" s="101"/>
      <c r="F13" s="101"/>
      <c r="G13" s="101"/>
      <c r="H13" s="101"/>
      <c r="I13" s="12" t="s">
        <v>32</v>
      </c>
      <c r="J13" s="12" t="s">
        <v>33</v>
      </c>
      <c r="K13" s="12" t="s">
        <v>34</v>
      </c>
      <c r="L13" s="12" t="s">
        <v>43</v>
      </c>
      <c r="M13" s="122"/>
      <c r="N13" s="106"/>
      <c r="O13" s="117"/>
    </row>
    <row r="14" spans="1:15" ht="47.25" x14ac:dyDescent="0.25">
      <c r="A14" s="96"/>
      <c r="B14" s="98"/>
      <c r="C14" s="101"/>
      <c r="D14" s="101"/>
      <c r="E14" s="101"/>
      <c r="F14" s="101"/>
      <c r="G14" s="101"/>
      <c r="H14" s="101"/>
      <c r="I14" s="72" t="s">
        <v>216</v>
      </c>
      <c r="J14" s="66" t="s">
        <v>217</v>
      </c>
      <c r="K14" s="66" t="s">
        <v>218</v>
      </c>
      <c r="L14" s="66" t="s">
        <v>219</v>
      </c>
      <c r="M14" s="122"/>
      <c r="N14" s="106"/>
      <c r="O14" s="117"/>
    </row>
    <row r="15" spans="1:15" ht="47.25" x14ac:dyDescent="0.25">
      <c r="A15" s="96"/>
      <c r="B15" s="98"/>
      <c r="C15" s="101"/>
      <c r="D15" s="101"/>
      <c r="E15" s="101"/>
      <c r="F15" s="101"/>
      <c r="G15" s="101"/>
      <c r="H15" s="101"/>
      <c r="I15" s="72" t="s">
        <v>216</v>
      </c>
      <c r="J15" s="66" t="s">
        <v>220</v>
      </c>
      <c r="K15" s="66" t="s">
        <v>221</v>
      </c>
      <c r="L15" s="66" t="s">
        <v>222</v>
      </c>
      <c r="M15" s="122"/>
      <c r="N15" s="106"/>
      <c r="O15" s="117"/>
    </row>
    <row r="16" spans="1:15" ht="31.5" x14ac:dyDescent="0.25">
      <c r="A16" s="96"/>
      <c r="B16" s="98"/>
      <c r="C16" s="101"/>
      <c r="D16" s="101"/>
      <c r="E16" s="101"/>
      <c r="F16" s="101"/>
      <c r="G16" s="101"/>
      <c r="H16" s="101"/>
      <c r="I16" s="72" t="s">
        <v>223</v>
      </c>
      <c r="J16" s="66" t="s">
        <v>224</v>
      </c>
      <c r="K16" s="66" t="s">
        <v>225</v>
      </c>
      <c r="L16" s="66" t="s">
        <v>226</v>
      </c>
      <c r="M16" s="122"/>
      <c r="N16" s="106"/>
      <c r="O16" s="117"/>
    </row>
    <row r="17" spans="1:15" ht="45" x14ac:dyDescent="0.25">
      <c r="A17" s="96"/>
      <c r="B17" s="98"/>
      <c r="C17" s="101"/>
      <c r="D17" s="101"/>
      <c r="E17" s="101"/>
      <c r="F17" s="101"/>
      <c r="G17" s="101"/>
      <c r="H17" s="101"/>
      <c r="I17" s="72" t="s">
        <v>227</v>
      </c>
      <c r="J17" s="66" t="s">
        <v>228</v>
      </c>
      <c r="K17" s="66" t="s">
        <v>229</v>
      </c>
      <c r="L17" s="66" t="s">
        <v>230</v>
      </c>
      <c r="M17" s="122"/>
      <c r="N17" s="106"/>
      <c r="O17" s="117"/>
    </row>
    <row r="18" spans="1:15" ht="30" x14ac:dyDescent="0.25">
      <c r="A18" s="96"/>
      <c r="B18" s="98"/>
      <c r="C18" s="101"/>
      <c r="D18" s="101"/>
      <c r="E18" s="101"/>
      <c r="F18" s="101"/>
      <c r="G18" s="101"/>
      <c r="H18" s="101"/>
      <c r="I18" s="72" t="s">
        <v>231</v>
      </c>
      <c r="J18" s="66" t="s">
        <v>232</v>
      </c>
      <c r="K18" s="66" t="s">
        <v>233</v>
      </c>
      <c r="L18" s="66" t="s">
        <v>234</v>
      </c>
      <c r="M18" s="122"/>
      <c r="N18" s="106"/>
      <c r="O18" s="117"/>
    </row>
    <row r="19" spans="1:15" ht="31.5" x14ac:dyDescent="0.25">
      <c r="A19" s="96"/>
      <c r="B19" s="98"/>
      <c r="C19" s="101"/>
      <c r="D19" s="101"/>
      <c r="E19" s="101"/>
      <c r="F19" s="101"/>
      <c r="G19" s="101"/>
      <c r="H19" s="101"/>
      <c r="I19" s="72" t="s">
        <v>235</v>
      </c>
      <c r="J19" s="66" t="s">
        <v>236</v>
      </c>
      <c r="K19" s="66" t="s">
        <v>237</v>
      </c>
      <c r="L19" s="66" t="s">
        <v>238</v>
      </c>
      <c r="M19" s="122"/>
      <c r="N19" s="106"/>
      <c r="O19" s="117"/>
    </row>
    <row r="20" spans="1:15" ht="30" x14ac:dyDescent="0.25">
      <c r="A20" s="96"/>
      <c r="B20" s="98"/>
      <c r="C20" s="101"/>
      <c r="D20" s="101"/>
      <c r="E20" s="101"/>
      <c r="F20" s="101"/>
      <c r="G20" s="101"/>
      <c r="H20" s="101"/>
      <c r="I20" s="72" t="s">
        <v>239</v>
      </c>
      <c r="J20" s="66" t="s">
        <v>240</v>
      </c>
      <c r="K20" s="66" t="s">
        <v>241</v>
      </c>
      <c r="L20" s="66" t="s">
        <v>242</v>
      </c>
      <c r="M20" s="122"/>
      <c r="N20" s="106"/>
      <c r="O20" s="117"/>
    </row>
    <row r="21" spans="1:15" ht="31.5" x14ac:dyDescent="0.25">
      <c r="A21" s="96"/>
      <c r="B21" s="98"/>
      <c r="C21" s="101"/>
      <c r="D21" s="101"/>
      <c r="E21" s="101"/>
      <c r="F21" s="101"/>
      <c r="G21" s="101"/>
      <c r="H21" s="101"/>
      <c r="I21" s="72" t="s">
        <v>243</v>
      </c>
      <c r="J21" s="66" t="s">
        <v>244</v>
      </c>
      <c r="K21" s="66" t="s">
        <v>245</v>
      </c>
      <c r="L21" s="66" t="s">
        <v>246</v>
      </c>
      <c r="M21" s="122"/>
      <c r="N21" s="106"/>
      <c r="O21" s="117"/>
    </row>
    <row r="22" spans="1:15" ht="45" x14ac:dyDescent="0.25">
      <c r="A22" s="96"/>
      <c r="B22" s="98"/>
      <c r="C22" s="101"/>
      <c r="D22" s="101"/>
      <c r="E22" s="101"/>
      <c r="F22" s="101"/>
      <c r="G22" s="101"/>
      <c r="H22" s="101"/>
      <c r="I22" s="72" t="s">
        <v>247</v>
      </c>
      <c r="J22" s="66" t="s">
        <v>248</v>
      </c>
      <c r="K22" s="66" t="s">
        <v>249</v>
      </c>
      <c r="L22" s="66" t="s">
        <v>250</v>
      </c>
      <c r="M22" s="122"/>
      <c r="N22" s="106"/>
      <c r="O22" s="117"/>
    </row>
    <row r="23" spans="1:15" ht="4.9000000000000004" customHeight="1" thickBot="1" x14ac:dyDescent="0.3">
      <c r="B23" s="99"/>
      <c r="C23" s="60"/>
      <c r="D23" s="60"/>
      <c r="E23" s="60"/>
      <c r="F23" s="60"/>
      <c r="G23" s="60"/>
      <c r="H23" s="60"/>
      <c r="I23" s="60"/>
      <c r="J23" s="14"/>
      <c r="K23" s="14"/>
      <c r="L23" s="14"/>
      <c r="M23" s="63"/>
      <c r="N23" s="62"/>
      <c r="O23" s="118"/>
    </row>
    <row r="24" spans="1:15" ht="15.75" thickBot="1" x14ac:dyDescent="0.3">
      <c r="M24" s="61"/>
    </row>
    <row r="25" spans="1:15" ht="15" hidden="1" customHeight="1" x14ac:dyDescent="0.25">
      <c r="A25" s="89"/>
      <c r="B25" s="98"/>
      <c r="C25" s="101"/>
      <c r="D25" s="101"/>
      <c r="E25" s="101"/>
      <c r="F25" s="101"/>
      <c r="G25" s="101"/>
      <c r="H25" s="101"/>
      <c r="I25" s="59"/>
      <c r="J25" s="13"/>
      <c r="K25" s="13"/>
      <c r="L25" s="13"/>
      <c r="M25" s="122"/>
      <c r="N25" s="106"/>
      <c r="O25" s="117"/>
    </row>
    <row r="26" spans="1:15" ht="15" hidden="1" customHeight="1" x14ac:dyDescent="0.25">
      <c r="A26" s="89"/>
      <c r="B26" s="98"/>
      <c r="C26" s="101"/>
      <c r="D26" s="101"/>
      <c r="E26" s="101"/>
      <c r="F26" s="101"/>
      <c r="G26" s="101"/>
      <c r="H26" s="101"/>
      <c r="I26" s="59"/>
      <c r="J26" s="13"/>
      <c r="K26" s="13"/>
      <c r="L26" s="13"/>
      <c r="M26" s="122"/>
      <c r="N26" s="106"/>
      <c r="O26" s="117"/>
    </row>
    <row r="27" spans="1:15" ht="22.15" hidden="1" customHeight="1" x14ac:dyDescent="0.25">
      <c r="A27" s="112"/>
      <c r="B27" s="98"/>
      <c r="C27" s="101"/>
      <c r="D27" s="101"/>
      <c r="E27" s="101"/>
      <c r="F27" s="101"/>
      <c r="G27" s="101"/>
      <c r="H27" s="101"/>
      <c r="I27" s="59"/>
      <c r="J27" s="13"/>
      <c r="K27" s="13"/>
      <c r="L27" s="13"/>
      <c r="M27" s="122"/>
      <c r="N27" s="107"/>
      <c r="O27" s="117"/>
    </row>
    <row r="28" spans="1:15" ht="24" customHeight="1" thickBot="1" x14ac:dyDescent="0.3">
      <c r="B28" s="113" t="s">
        <v>188</v>
      </c>
      <c r="C28" s="114"/>
      <c r="D28" s="114"/>
      <c r="E28" s="114"/>
      <c r="F28" s="114"/>
      <c r="G28" s="114"/>
      <c r="H28" s="114"/>
      <c r="I28" s="114"/>
      <c r="J28" s="114"/>
      <c r="K28" s="114"/>
      <c r="L28" s="114"/>
      <c r="M28" s="114"/>
      <c r="N28" s="114"/>
      <c r="O28" s="115"/>
    </row>
    <row r="29" spans="1:15" ht="65.25" customHeight="1" x14ac:dyDescent="0.25">
      <c r="B29" s="120" t="s">
        <v>61</v>
      </c>
      <c r="C29" s="121" t="s">
        <v>21</v>
      </c>
      <c r="D29" s="121" t="s">
        <v>179</v>
      </c>
      <c r="E29" s="121" t="s">
        <v>110</v>
      </c>
      <c r="F29" s="121" t="s">
        <v>22</v>
      </c>
      <c r="G29" s="121" t="s">
        <v>23</v>
      </c>
      <c r="H29" s="121" t="s">
        <v>185</v>
      </c>
      <c r="I29" s="89" t="s">
        <v>186</v>
      </c>
      <c r="J29" s="90"/>
      <c r="K29" s="90"/>
      <c r="L29" s="90"/>
      <c r="M29" s="91" t="s">
        <v>24</v>
      </c>
      <c r="N29" s="92" t="s">
        <v>180</v>
      </c>
      <c r="O29" s="94" t="s">
        <v>181</v>
      </c>
    </row>
    <row r="30" spans="1:15" ht="65.25" customHeight="1" thickBot="1" x14ac:dyDescent="0.3">
      <c r="B30" s="120"/>
      <c r="C30" s="121"/>
      <c r="D30" s="121"/>
      <c r="E30" s="121"/>
      <c r="F30" s="121"/>
      <c r="G30" s="121"/>
      <c r="H30" s="121"/>
      <c r="I30" s="89"/>
      <c r="J30" s="90"/>
      <c r="K30" s="90"/>
      <c r="L30" s="90"/>
      <c r="M30" s="91"/>
      <c r="N30" s="93"/>
      <c r="O30" s="91"/>
    </row>
    <row r="31" spans="1:15" ht="27.75" customHeight="1" x14ac:dyDescent="0.25">
      <c r="A31" s="95" t="s">
        <v>184</v>
      </c>
      <c r="B31" s="97" t="s">
        <v>187</v>
      </c>
      <c r="C31" s="100" t="s">
        <v>256</v>
      </c>
      <c r="D31" s="100" t="s">
        <v>25</v>
      </c>
      <c r="E31" s="100" t="s">
        <v>25</v>
      </c>
      <c r="F31" s="100" t="s">
        <v>25</v>
      </c>
      <c r="G31" s="100" t="s">
        <v>254</v>
      </c>
      <c r="H31" s="100" t="s">
        <v>25</v>
      </c>
      <c r="I31" s="100" t="s">
        <v>60</v>
      </c>
      <c r="J31" s="100"/>
      <c r="K31" s="100"/>
      <c r="L31" s="100"/>
      <c r="M31" s="102" t="s">
        <v>266</v>
      </c>
      <c r="N31" s="105" t="s">
        <v>47</v>
      </c>
      <c r="O31" s="108" t="s">
        <v>178</v>
      </c>
    </row>
    <row r="32" spans="1:15" ht="28.5" customHeight="1" x14ac:dyDescent="0.25">
      <c r="A32" s="96"/>
      <c r="B32" s="98"/>
      <c r="C32" s="101"/>
      <c r="D32" s="101"/>
      <c r="E32" s="101"/>
      <c r="F32" s="101"/>
      <c r="G32" s="101"/>
      <c r="H32" s="101"/>
      <c r="I32" s="111"/>
      <c r="J32" s="111"/>
      <c r="K32" s="111"/>
      <c r="L32" s="111"/>
      <c r="M32" s="103"/>
      <c r="N32" s="106"/>
      <c r="O32" s="109"/>
    </row>
    <row r="33" spans="1:15" ht="15.6" customHeight="1" x14ac:dyDescent="0.25">
      <c r="A33" s="96"/>
      <c r="B33" s="98"/>
      <c r="C33" s="101"/>
      <c r="D33" s="101"/>
      <c r="E33" s="101"/>
      <c r="F33" s="101"/>
      <c r="G33" s="101"/>
      <c r="H33" s="101"/>
      <c r="I33" s="12" t="s">
        <v>32</v>
      </c>
      <c r="J33" s="12" t="s">
        <v>33</v>
      </c>
      <c r="K33" s="12" t="s">
        <v>34</v>
      </c>
      <c r="L33" s="12" t="s">
        <v>43</v>
      </c>
      <c r="M33" s="103"/>
      <c r="N33" s="106"/>
      <c r="O33" s="109"/>
    </row>
    <row r="34" spans="1:15" ht="43.5" customHeight="1" x14ac:dyDescent="0.25">
      <c r="A34" s="96"/>
      <c r="B34" s="98"/>
      <c r="C34" s="101"/>
      <c r="D34" s="101"/>
      <c r="E34" s="101"/>
      <c r="F34" s="101"/>
      <c r="G34" s="101"/>
      <c r="H34" s="101"/>
      <c r="I34" s="65" t="s">
        <v>257</v>
      </c>
      <c r="J34" s="66">
        <v>45293</v>
      </c>
      <c r="K34" s="66" t="s">
        <v>258</v>
      </c>
      <c r="L34" s="66" t="s">
        <v>259</v>
      </c>
      <c r="M34" s="103"/>
      <c r="N34" s="106"/>
      <c r="O34" s="109"/>
    </row>
    <row r="35" spans="1:15" ht="39" customHeight="1" x14ac:dyDescent="0.25">
      <c r="A35" s="96"/>
      <c r="B35" s="98"/>
      <c r="C35" s="101"/>
      <c r="D35" s="101"/>
      <c r="E35" s="101"/>
      <c r="F35" s="101"/>
      <c r="G35" s="101"/>
      <c r="H35" s="101"/>
      <c r="I35" s="65" t="s">
        <v>262</v>
      </c>
      <c r="J35" s="66">
        <v>45216</v>
      </c>
      <c r="K35" s="66">
        <v>45291</v>
      </c>
      <c r="L35" s="66" t="s">
        <v>260</v>
      </c>
      <c r="M35" s="103"/>
      <c r="N35" s="106"/>
      <c r="O35" s="109"/>
    </row>
    <row r="36" spans="1:15" ht="42.75" customHeight="1" x14ac:dyDescent="0.25">
      <c r="A36" s="96"/>
      <c r="B36" s="98"/>
      <c r="C36" s="101"/>
      <c r="D36" s="101"/>
      <c r="E36" s="101"/>
      <c r="F36" s="101"/>
      <c r="G36" s="101"/>
      <c r="H36" s="101"/>
      <c r="I36" s="65" t="s">
        <v>261</v>
      </c>
      <c r="J36" s="66" t="s">
        <v>263</v>
      </c>
      <c r="K36" s="66" t="s">
        <v>264</v>
      </c>
      <c r="L36" s="66" t="s">
        <v>265</v>
      </c>
      <c r="M36" s="103"/>
      <c r="N36" s="106"/>
      <c r="O36" s="109"/>
    </row>
    <row r="37" spans="1:15" ht="15.75" customHeight="1" x14ac:dyDescent="0.25">
      <c r="A37" s="96"/>
      <c r="B37" s="98"/>
      <c r="C37" s="101"/>
      <c r="D37" s="101"/>
      <c r="E37" s="101"/>
      <c r="F37" s="101"/>
      <c r="G37" s="101"/>
      <c r="H37" s="101"/>
      <c r="M37" s="103"/>
      <c r="N37" s="106"/>
      <c r="O37" s="109"/>
    </row>
    <row r="38" spans="1:15" ht="15.75" customHeight="1" x14ac:dyDescent="0.25">
      <c r="A38" s="96"/>
      <c r="B38" s="98"/>
      <c r="C38" s="101"/>
      <c r="D38" s="101"/>
      <c r="E38" s="101"/>
      <c r="F38" s="101"/>
      <c r="G38" s="101"/>
      <c r="H38" s="101"/>
      <c r="M38" s="103"/>
      <c r="N38" s="106"/>
      <c r="O38" s="109"/>
    </row>
    <row r="39" spans="1:15" ht="5.25" customHeight="1" x14ac:dyDescent="0.25">
      <c r="A39" s="96"/>
      <c r="B39" s="98"/>
      <c r="C39" s="101"/>
      <c r="D39" s="101"/>
      <c r="E39" s="101"/>
      <c r="F39" s="101"/>
      <c r="G39" s="101"/>
      <c r="H39" s="101"/>
      <c r="M39" s="103"/>
      <c r="N39" s="106"/>
      <c r="O39" s="109"/>
    </row>
    <row r="40" spans="1:15" ht="15.75" hidden="1" customHeight="1" x14ac:dyDescent="0.25">
      <c r="A40" s="96"/>
      <c r="B40" s="98"/>
      <c r="C40" s="101"/>
      <c r="D40" s="101"/>
      <c r="E40" s="101"/>
      <c r="F40" s="101"/>
      <c r="G40" s="101"/>
      <c r="H40" s="101"/>
      <c r="M40" s="103"/>
      <c r="N40" s="106"/>
      <c r="O40" s="109"/>
    </row>
    <row r="41" spans="1:15" ht="15.75" hidden="1" customHeight="1" x14ac:dyDescent="0.25">
      <c r="A41" s="96"/>
      <c r="B41" s="98"/>
      <c r="C41" s="101"/>
      <c r="D41" s="101"/>
      <c r="E41" s="101"/>
      <c r="F41" s="101"/>
      <c r="G41" s="101"/>
      <c r="H41" s="101"/>
      <c r="M41" s="103"/>
      <c r="N41" s="106"/>
      <c r="O41" s="109"/>
    </row>
    <row r="42" spans="1:15" ht="15.75" hidden="1" customHeight="1" x14ac:dyDescent="0.25">
      <c r="A42" s="96"/>
      <c r="B42" s="98"/>
      <c r="C42" s="101"/>
      <c r="D42" s="101"/>
      <c r="E42" s="101"/>
      <c r="F42" s="101"/>
      <c r="G42" s="101"/>
      <c r="H42" s="101"/>
      <c r="M42" s="103"/>
      <c r="N42" s="106"/>
      <c r="O42" s="109"/>
    </row>
    <row r="43" spans="1:15" ht="15.75" hidden="1" customHeight="1" x14ac:dyDescent="0.25">
      <c r="A43" s="96"/>
      <c r="B43" s="98"/>
      <c r="C43" s="101"/>
      <c r="D43" s="101"/>
      <c r="E43" s="101"/>
      <c r="F43" s="101"/>
      <c r="G43" s="101"/>
      <c r="H43" s="101"/>
      <c r="M43" s="103"/>
      <c r="N43" s="106"/>
      <c r="O43" s="109"/>
    </row>
    <row r="44" spans="1:15" ht="15.75" hidden="1" customHeight="1" x14ac:dyDescent="0.25">
      <c r="A44" s="96"/>
      <c r="B44" s="98"/>
      <c r="C44" s="101"/>
      <c r="D44" s="101"/>
      <c r="E44" s="101"/>
      <c r="F44" s="101"/>
      <c r="G44" s="101"/>
      <c r="H44" s="101"/>
      <c r="M44" s="103"/>
      <c r="N44" s="106"/>
      <c r="O44" s="109"/>
    </row>
    <row r="45" spans="1:15" ht="15.75" hidden="1" customHeight="1" x14ac:dyDescent="0.25">
      <c r="A45" s="96"/>
      <c r="B45" s="98"/>
      <c r="C45" s="101"/>
      <c r="D45" s="101"/>
      <c r="E45" s="101"/>
      <c r="F45" s="101"/>
      <c r="G45" s="101"/>
      <c r="H45" s="101"/>
      <c r="M45" s="104"/>
      <c r="N45" s="107"/>
      <c r="O45" s="109"/>
    </row>
    <row r="46" spans="1:15" ht="4.9000000000000004" customHeight="1" thickBot="1" x14ac:dyDescent="0.3">
      <c r="B46" s="99"/>
      <c r="C46" s="60"/>
      <c r="D46" s="60"/>
      <c r="E46" s="60"/>
      <c r="F46" s="60"/>
      <c r="G46" s="60"/>
      <c r="H46" s="60"/>
      <c r="I46" s="60"/>
      <c r="J46" s="14"/>
      <c r="K46" s="14"/>
      <c r="L46" s="14"/>
      <c r="M46" s="63"/>
      <c r="N46" s="62"/>
      <c r="O46" s="110"/>
    </row>
    <row r="47" spans="1:15" x14ac:dyDescent="0.25">
      <c r="M47" s="61"/>
    </row>
    <row r="51" spans="2:2" x14ac:dyDescent="0.25">
      <c r="B51" t="s">
        <v>197</v>
      </c>
    </row>
  </sheetData>
  <sheetProtection formatCells="0" formatColumns="0" formatRows="0" insertColumns="0" insertRows="0" insertHyperlinks="0" deleteColumns="0" deleteRows="0" sort="0" autoFilter="0" pivotTables="0"/>
  <mergeCells count="64">
    <mergeCell ref="D9:D10"/>
    <mergeCell ref="D11:D22"/>
    <mergeCell ref="M11:M22"/>
    <mergeCell ref="N11:N22"/>
    <mergeCell ref="I11:L11"/>
    <mergeCell ref="H11:H22"/>
    <mergeCell ref="I12:L12"/>
    <mergeCell ref="E11:E22"/>
    <mergeCell ref="F11:F22"/>
    <mergeCell ref="I31:L31"/>
    <mergeCell ref="M25:M27"/>
    <mergeCell ref="N25:N27"/>
    <mergeCell ref="O25:O27"/>
    <mergeCell ref="B28:O28"/>
    <mergeCell ref="B29:B30"/>
    <mergeCell ref="C29:C30"/>
    <mergeCell ref="D29:D30"/>
    <mergeCell ref="E29:E30"/>
    <mergeCell ref="F29:F30"/>
    <mergeCell ref="G29:G30"/>
    <mergeCell ref="H29:H30"/>
    <mergeCell ref="D25:D27"/>
    <mergeCell ref="E25:E27"/>
    <mergeCell ref="F25:F27"/>
    <mergeCell ref="G25:G27"/>
    <mergeCell ref="B3:O3"/>
    <mergeCell ref="B4:O4"/>
    <mergeCell ref="B8:O8"/>
    <mergeCell ref="O9:O10"/>
    <mergeCell ref="O11:O23"/>
    <mergeCell ref="G11:G22"/>
    <mergeCell ref="B6:M6"/>
    <mergeCell ref="B9:B10"/>
    <mergeCell ref="C9:C10"/>
    <mergeCell ref="F9:F10"/>
    <mergeCell ref="H9:H10"/>
    <mergeCell ref="I9:L10"/>
    <mergeCell ref="M9:M10"/>
    <mergeCell ref="E9:E10"/>
    <mergeCell ref="G9:G10"/>
    <mergeCell ref="N9:N10"/>
    <mergeCell ref="H25:H27"/>
    <mergeCell ref="A11:A22"/>
    <mergeCell ref="A25:A27"/>
    <mergeCell ref="B25:B27"/>
    <mergeCell ref="C25:C27"/>
    <mergeCell ref="B11:B23"/>
    <mergeCell ref="C11:C22"/>
    <mergeCell ref="I29:L30"/>
    <mergeCell ref="M29:M30"/>
    <mergeCell ref="N29:N30"/>
    <mergeCell ref="O29:O30"/>
    <mergeCell ref="A31:A45"/>
    <mergeCell ref="B31:B46"/>
    <mergeCell ref="C31:C45"/>
    <mergeCell ref="D31:D45"/>
    <mergeCell ref="E31:E45"/>
    <mergeCell ref="F31:F45"/>
    <mergeCell ref="G31:G45"/>
    <mergeCell ref="H31:H45"/>
    <mergeCell ref="M31:M45"/>
    <mergeCell ref="N31:N45"/>
    <mergeCell ref="O31:O46"/>
    <mergeCell ref="I32:L32"/>
  </mergeCells>
  <phoneticPr fontId="15" type="noConversion"/>
  <conditionalFormatting sqref="N11:O11">
    <cfRule type="containsText" dxfId="34" priority="17" operator="containsText" text="NO CUMPLE">
      <formula>NOT(ISERROR(SEARCH("NO CUMPLE",N11)))</formula>
    </cfRule>
    <cfRule type="containsText" dxfId="33" priority="18" operator="containsText" text="RECHAZADO">
      <formula>NOT(ISERROR(SEARCH("RECHAZADO",N11)))</formula>
    </cfRule>
    <cfRule type="containsText" dxfId="32" priority="19" operator="containsText" text="HABILITADO">
      <formula>NOT(ISERROR(SEARCH("HABILITADO",N11)))</formula>
    </cfRule>
    <cfRule type="containsText" dxfId="31" priority="20" operator="containsText" text="NO CUMPLE">
      <formula>NOT(ISERROR(SEARCH("NO CUMPLE",N11)))</formula>
    </cfRule>
  </conditionalFormatting>
  <conditionalFormatting sqref="N31:O31">
    <cfRule type="containsText" dxfId="30" priority="1" operator="containsText" text="NO CUMPLE">
      <formula>NOT(ISERROR(SEARCH("NO CUMPLE",N31)))</formula>
    </cfRule>
    <cfRule type="containsText" dxfId="29" priority="2" operator="containsText" text="RECHAZADO">
      <formula>NOT(ISERROR(SEARCH("RECHAZADO",N31)))</formula>
    </cfRule>
    <cfRule type="containsText" dxfId="28" priority="3" operator="containsText" text="HABILITADO">
      <formula>NOT(ISERROR(SEARCH("HABILITADO",N31)))</formula>
    </cfRule>
    <cfRule type="containsText" dxfId="27" priority="4" operator="containsText" text="NO CUMPLE">
      <formula>NOT(ISERROR(SEARCH("NO CUMPLE",N31)))</formula>
    </cfRule>
  </conditionalFormatting>
  <dataValidations count="1">
    <dataValidation type="list" allowBlank="1" showInputMessage="1" showErrorMessage="1" sqref="N11 N31" xr:uid="{00000000-0002-0000-0500-000000000000}">
      <formula1>#REF!</formula1>
    </dataValidation>
  </dataValidations>
  <printOptions horizontalCentered="1"/>
  <pageMargins left="0.70866141732283472" right="0.70866141732283472" top="0.74803149606299213" bottom="0.74803149606299213" header="0.31496062992125984" footer="0.31496062992125984"/>
  <pageSetup scale="28" orientation="landscape" r:id="rId1"/>
  <extLst>
    <ext xmlns:x14="http://schemas.microsoft.com/office/spreadsheetml/2009/9/main" uri="{78C0D931-6437-407d-A8EE-F0AAD7539E65}">
      <x14:conditionalFormattings>
        <x14:conditionalFormatting xmlns:xm="http://schemas.microsoft.com/office/excel/2006/main">
          <x14:cfRule type="containsText" priority="21" operator="containsText" id="{74E63C31-B193-4E74-83FC-C0629D828572}">
            <xm:f>NOT(ISERROR(SEARCH($B$57,N11)))</xm:f>
            <xm:f>$B$57</xm:f>
            <x14:dxf>
              <fill>
                <patternFill>
                  <bgColor rgb="FF00B050"/>
                </patternFill>
              </fill>
            </x14:dxf>
          </x14:cfRule>
          <xm:sqref>N11</xm:sqref>
        </x14:conditionalFormatting>
        <x14:conditionalFormatting xmlns:xm="http://schemas.microsoft.com/office/excel/2006/main">
          <x14:cfRule type="containsText" priority="5" operator="containsText" id="{B85180A0-1F82-49BE-A6F9-519F58564CC0}">
            <xm:f>NOT(ISERROR(SEARCH($B$57,N31)))</xm:f>
            <xm:f>$B$57</xm:f>
            <x14:dxf>
              <fill>
                <patternFill>
                  <bgColor rgb="FF00B050"/>
                </patternFill>
              </fill>
            </x14:dxf>
          </x14:cfRule>
          <xm:sqref>N31</xm:sqref>
        </x14:conditionalFormatting>
        <x14:conditionalFormatting xmlns:xm="http://schemas.microsoft.com/office/excel/2006/main">
          <x14:cfRule type="containsText" priority="256" operator="containsText" id="{4DD2ED50-038B-4A6E-9556-3C5C9F0141B3}">
            <xm:f>NOT(ISERROR(SEARCH(#REF!,O11)))</xm:f>
            <xm:f>#REF!</xm:f>
            <x14:dxf>
              <fill>
                <patternFill>
                  <bgColor rgb="FF00B050"/>
                </patternFill>
              </fill>
            </x14:dxf>
          </x14:cfRule>
          <xm:sqref>O11</xm:sqref>
        </x14:conditionalFormatting>
        <x14:conditionalFormatting xmlns:xm="http://schemas.microsoft.com/office/excel/2006/main">
          <x14:cfRule type="containsText" priority="6" operator="containsText" id="{1B99A4F0-A2FC-4C1F-8109-6E97D573BBDB}">
            <xm:f>NOT(ISERROR(SEARCH(#REF!,O31)))</xm:f>
            <xm:f>#REF!</xm:f>
            <x14:dxf>
              <fill>
                <patternFill>
                  <bgColor rgb="FF00B050"/>
                </patternFill>
              </fill>
            </x14:dxf>
          </x14:cfRule>
          <xm:sqref>O31</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31967364-234F-4241-9EAB-45EC49C78F86}">
          <x14:formula1>
            <xm:f>'EXPERIENCIA GENERAL'!$B$55:$B$59</xm:f>
          </x14:formula1>
          <xm:sqref>O25:O27 O31:O46 O11:O23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L60"/>
  <sheetViews>
    <sheetView tabSelected="1" zoomScale="70" zoomScaleNormal="70" workbookViewId="0">
      <pane xSplit="2" ySplit="2" topLeftCell="C34" activePane="bottomRight" state="frozen"/>
      <selection pane="topRight" activeCell="C1" sqref="C1"/>
      <selection pane="bottomLeft" activeCell="A3" sqref="A3"/>
      <selection pane="bottomRight" activeCell="C49" sqref="C49"/>
    </sheetView>
  </sheetViews>
  <sheetFormatPr baseColWidth="10" defaultColWidth="10.7109375" defaultRowHeight="15" x14ac:dyDescent="0.25"/>
  <cols>
    <col min="1" max="1" width="0" hidden="1" customWidth="1"/>
    <col min="2" max="2" width="57.42578125" customWidth="1"/>
    <col min="3" max="4" width="54.28515625" customWidth="1"/>
    <col min="7" max="7" width="17" customWidth="1"/>
    <col min="8" max="8" width="17.42578125" customWidth="1"/>
    <col min="9" max="9" width="13.5703125" customWidth="1"/>
    <col min="11" max="11" width="13.5703125" bestFit="1" customWidth="1"/>
  </cols>
  <sheetData>
    <row r="1" spans="1:12" ht="50.25" customHeight="1" x14ac:dyDescent="0.25">
      <c r="A1" s="47"/>
      <c r="B1" s="124" t="s">
        <v>189</v>
      </c>
      <c r="C1" s="53" t="s">
        <v>0</v>
      </c>
      <c r="D1" s="53" t="s">
        <v>1</v>
      </c>
    </row>
    <row r="2" spans="1:12" ht="224.25" customHeight="1" x14ac:dyDescent="0.25">
      <c r="A2" s="47"/>
      <c r="B2" s="124"/>
      <c r="C2" s="53" t="s">
        <v>199</v>
      </c>
      <c r="D2" s="53" t="s">
        <v>187</v>
      </c>
    </row>
    <row r="3" spans="1:12" ht="16.5" x14ac:dyDescent="0.25">
      <c r="B3" s="30" t="s">
        <v>191</v>
      </c>
      <c r="C3" s="33"/>
      <c r="D3" s="33"/>
    </row>
    <row r="4" spans="1:12" ht="16.5" x14ac:dyDescent="0.25">
      <c r="B4" s="6" t="s">
        <v>5</v>
      </c>
      <c r="C4" s="3" t="s">
        <v>200</v>
      </c>
      <c r="D4" s="3" t="s">
        <v>268</v>
      </c>
    </row>
    <row r="5" spans="1:12" ht="124.15" customHeight="1" x14ac:dyDescent="0.25">
      <c r="B5" s="6" t="s">
        <v>7</v>
      </c>
      <c r="C5" s="3" t="s">
        <v>201</v>
      </c>
      <c r="D5" s="3" t="s">
        <v>278</v>
      </c>
    </row>
    <row r="6" spans="1:12" ht="33" x14ac:dyDescent="0.25">
      <c r="B6" s="6" t="s">
        <v>8</v>
      </c>
      <c r="C6" s="3" t="s">
        <v>202</v>
      </c>
      <c r="D6" s="3" t="s">
        <v>269</v>
      </c>
    </row>
    <row r="7" spans="1:12" ht="16.5" x14ac:dyDescent="0.25">
      <c r="B7" s="6" t="s">
        <v>9</v>
      </c>
      <c r="C7" s="8">
        <v>380.08</v>
      </c>
      <c r="D7" s="8">
        <v>1363.64</v>
      </c>
      <c r="H7" s="70"/>
    </row>
    <row r="8" spans="1:12" ht="16.5" x14ac:dyDescent="0.25">
      <c r="B8" s="6" t="s">
        <v>10</v>
      </c>
      <c r="C8" s="34">
        <v>314755215</v>
      </c>
      <c r="D8" s="34">
        <v>840000000</v>
      </c>
    </row>
    <row r="9" spans="1:12" ht="16.5" x14ac:dyDescent="0.25">
      <c r="B9" s="6" t="s">
        <v>11</v>
      </c>
      <c r="C9" s="7">
        <v>3571880000</v>
      </c>
      <c r="D9" s="7">
        <v>3571880000</v>
      </c>
    </row>
    <row r="10" spans="1:12" ht="16.5" x14ac:dyDescent="0.25">
      <c r="B10" s="6" t="s">
        <v>12</v>
      </c>
      <c r="C10" s="16" t="s">
        <v>203</v>
      </c>
      <c r="D10" s="16" t="s">
        <v>203</v>
      </c>
    </row>
    <row r="11" spans="1:12" ht="190.5" customHeight="1" x14ac:dyDescent="0.25">
      <c r="A11" s="47"/>
      <c r="B11" s="54" t="s">
        <v>14</v>
      </c>
      <c r="C11" s="3" t="s">
        <v>214</v>
      </c>
      <c r="D11" s="3" t="s">
        <v>214</v>
      </c>
      <c r="H11" s="69"/>
      <c r="L11" s="68"/>
    </row>
    <row r="12" spans="1:12" ht="16.5" x14ac:dyDescent="0.25">
      <c r="B12" s="30" t="s">
        <v>192</v>
      </c>
      <c r="C12" s="31"/>
      <c r="D12" s="31"/>
    </row>
    <row r="13" spans="1:12" ht="16.5" x14ac:dyDescent="0.25">
      <c r="B13" s="6" t="s">
        <v>5</v>
      </c>
      <c r="C13" s="3" t="s">
        <v>204</v>
      </c>
      <c r="D13" s="3">
        <v>6200008919</v>
      </c>
    </row>
    <row r="14" spans="1:12" ht="225.6" customHeight="1" x14ac:dyDescent="0.25">
      <c r="B14" s="6" t="s">
        <v>7</v>
      </c>
      <c r="C14" s="3" t="s">
        <v>205</v>
      </c>
      <c r="D14" s="3" t="s">
        <v>270</v>
      </c>
    </row>
    <row r="15" spans="1:12" ht="33" x14ac:dyDescent="0.25">
      <c r="B15" s="6" t="s">
        <v>8</v>
      </c>
      <c r="C15" s="3" t="s">
        <v>202</v>
      </c>
      <c r="D15" s="3" t="s">
        <v>271</v>
      </c>
    </row>
    <row r="16" spans="1:12" ht="16.5" x14ac:dyDescent="0.25">
      <c r="B16" s="6" t="s">
        <v>9</v>
      </c>
      <c r="C16" s="7">
        <v>192.82</v>
      </c>
      <c r="D16" s="7">
        <v>140.80000000000001</v>
      </c>
    </row>
    <row r="17" spans="2:9" ht="16.5" x14ac:dyDescent="0.25">
      <c r="B17" s="6" t="s">
        <v>10</v>
      </c>
      <c r="C17" s="5">
        <v>159678000</v>
      </c>
      <c r="D17" s="5">
        <v>110000000</v>
      </c>
      <c r="G17" s="71"/>
      <c r="H17" s="71"/>
    </row>
    <row r="18" spans="2:9" ht="16.5" x14ac:dyDescent="0.25">
      <c r="B18" s="6" t="s">
        <v>11</v>
      </c>
      <c r="C18" s="7">
        <v>3571880000</v>
      </c>
      <c r="D18" s="7">
        <v>3571880000</v>
      </c>
      <c r="I18" s="71"/>
    </row>
    <row r="19" spans="2:9" ht="16.5" x14ac:dyDescent="0.25">
      <c r="B19" s="6" t="s">
        <v>12</v>
      </c>
      <c r="C19" s="16" t="s">
        <v>203</v>
      </c>
      <c r="D19" s="16" t="s">
        <v>203</v>
      </c>
    </row>
    <row r="20" spans="2:9" ht="176.25" customHeight="1" x14ac:dyDescent="0.25">
      <c r="B20" s="28" t="s">
        <v>14</v>
      </c>
      <c r="C20" s="3" t="s">
        <v>279</v>
      </c>
      <c r="D20" s="3" t="s">
        <v>214</v>
      </c>
    </row>
    <row r="21" spans="2:9" ht="16.5" x14ac:dyDescent="0.25">
      <c r="B21" s="30" t="s">
        <v>193</v>
      </c>
      <c r="C21" s="31"/>
      <c r="D21" s="31"/>
    </row>
    <row r="22" spans="2:9" ht="16.5" x14ac:dyDescent="0.25">
      <c r="B22" s="6" t="s">
        <v>5</v>
      </c>
      <c r="C22" s="3" t="s">
        <v>206</v>
      </c>
      <c r="D22" s="3" t="s">
        <v>272</v>
      </c>
    </row>
    <row r="23" spans="2:9" ht="225.6" customHeight="1" x14ac:dyDescent="0.25">
      <c r="B23" s="6" t="s">
        <v>7</v>
      </c>
      <c r="C23" s="3" t="s">
        <v>207</v>
      </c>
      <c r="D23" s="3" t="s">
        <v>273</v>
      </c>
    </row>
    <row r="24" spans="2:9" ht="33" x14ac:dyDescent="0.25">
      <c r="B24" s="6" t="s">
        <v>8</v>
      </c>
      <c r="C24" s="3" t="s">
        <v>208</v>
      </c>
      <c r="D24" s="3" t="s">
        <v>274</v>
      </c>
    </row>
    <row r="25" spans="2:9" ht="16.5" x14ac:dyDescent="0.25">
      <c r="B25" s="6" t="s">
        <v>9</v>
      </c>
      <c r="C25" s="7">
        <v>1423.61</v>
      </c>
      <c r="D25" s="7">
        <v>210.67</v>
      </c>
    </row>
    <row r="26" spans="2:9" ht="16.5" x14ac:dyDescent="0.25">
      <c r="B26" s="6" t="s">
        <v>10</v>
      </c>
      <c r="C26" s="5">
        <v>1293392500</v>
      </c>
      <c r="D26" s="5">
        <v>164590667</v>
      </c>
    </row>
    <row r="27" spans="2:9" ht="16.5" x14ac:dyDescent="0.25">
      <c r="B27" s="6" t="s">
        <v>11</v>
      </c>
      <c r="C27" s="7">
        <v>3571880000</v>
      </c>
      <c r="D27" s="7">
        <v>3571880000</v>
      </c>
    </row>
    <row r="28" spans="2:9" ht="16.5" x14ac:dyDescent="0.25">
      <c r="B28" s="6" t="s">
        <v>12</v>
      </c>
      <c r="C28" s="16" t="s">
        <v>203</v>
      </c>
      <c r="D28" s="16" t="s">
        <v>203</v>
      </c>
    </row>
    <row r="29" spans="2:9" ht="176.25" customHeight="1" x14ac:dyDescent="0.25">
      <c r="B29" s="28" t="s">
        <v>14</v>
      </c>
      <c r="C29" s="3" t="s">
        <v>213</v>
      </c>
      <c r="D29" s="3" t="s">
        <v>214</v>
      </c>
    </row>
    <row r="30" spans="2:9" ht="16.5" x14ac:dyDescent="0.25">
      <c r="B30" s="30" t="s">
        <v>194</v>
      </c>
      <c r="C30" s="31"/>
      <c r="D30" s="31"/>
    </row>
    <row r="31" spans="2:9" ht="16.5" x14ac:dyDescent="0.25">
      <c r="B31" s="6" t="s">
        <v>5</v>
      </c>
      <c r="C31" s="3" t="s">
        <v>209</v>
      </c>
      <c r="D31" s="3">
        <v>6200007632</v>
      </c>
    </row>
    <row r="32" spans="2:9" ht="121.5" customHeight="1" x14ac:dyDescent="0.25">
      <c r="B32" s="6" t="s">
        <v>7</v>
      </c>
      <c r="C32" s="3" t="s">
        <v>210</v>
      </c>
      <c r="D32" s="3" t="s">
        <v>275</v>
      </c>
    </row>
    <row r="33" spans="2:11" ht="33" x14ac:dyDescent="0.25">
      <c r="B33" s="6" t="s">
        <v>8</v>
      </c>
      <c r="C33" s="3" t="s">
        <v>211</v>
      </c>
      <c r="D33" s="3" t="s">
        <v>276</v>
      </c>
    </row>
    <row r="34" spans="2:11" ht="16.5" x14ac:dyDescent="0.25">
      <c r="B34" s="6" t="s">
        <v>9</v>
      </c>
      <c r="C34" s="7">
        <v>396.6</v>
      </c>
      <c r="D34" s="7">
        <v>781.91</v>
      </c>
    </row>
    <row r="35" spans="2:11" ht="16.5" x14ac:dyDescent="0.25">
      <c r="B35" s="6" t="s">
        <v>10</v>
      </c>
      <c r="C35" s="5">
        <v>360325662</v>
      </c>
      <c r="D35" s="5">
        <v>610860932</v>
      </c>
    </row>
    <row r="36" spans="2:11" ht="16.5" x14ac:dyDescent="0.25">
      <c r="B36" s="6" t="s">
        <v>11</v>
      </c>
      <c r="C36" s="7">
        <v>3571880000</v>
      </c>
      <c r="D36" s="7">
        <v>3571880000</v>
      </c>
      <c r="H36" s="71"/>
    </row>
    <row r="37" spans="2:11" ht="16.5" x14ac:dyDescent="0.25">
      <c r="B37" s="6" t="s">
        <v>12</v>
      </c>
      <c r="C37" s="16" t="s">
        <v>203</v>
      </c>
      <c r="D37" s="16" t="s">
        <v>203</v>
      </c>
      <c r="G37">
        <f>D36*30%</f>
        <v>1071564000</v>
      </c>
    </row>
    <row r="38" spans="2:11" ht="91.5" customHeight="1" x14ac:dyDescent="0.25">
      <c r="B38" s="6" t="s">
        <v>195</v>
      </c>
      <c r="C38" s="5" t="s">
        <v>212</v>
      </c>
      <c r="D38" s="5" t="s">
        <v>212</v>
      </c>
    </row>
    <row r="39" spans="2:11" s="43" customFormat="1" ht="81.75" customHeight="1" x14ac:dyDescent="0.4">
      <c r="B39" s="44" t="s">
        <v>196</v>
      </c>
      <c r="C39" s="55" t="s">
        <v>178</v>
      </c>
      <c r="D39" s="55" t="s">
        <v>47</v>
      </c>
      <c r="H39"/>
      <c r="I39"/>
      <c r="J39"/>
      <c r="K39"/>
    </row>
    <row r="40" spans="2:11" ht="30.6" customHeight="1" x14ac:dyDescent="0.25">
      <c r="B40" s="24"/>
      <c r="C40" s="25"/>
      <c r="D40" s="25"/>
    </row>
    <row r="41" spans="2:11" ht="31.9" customHeight="1" x14ac:dyDescent="0.25">
      <c r="B41" s="6" t="s">
        <v>182</v>
      </c>
      <c r="C41" s="8"/>
      <c r="D41" s="8">
        <f>D34+D25+D16+D7</f>
        <v>2497.02</v>
      </c>
    </row>
    <row r="42" spans="2:11" ht="31.9" customHeight="1" x14ac:dyDescent="0.25">
      <c r="B42" s="6" t="s">
        <v>11</v>
      </c>
      <c r="C42" s="8"/>
      <c r="D42" s="84" t="s">
        <v>203</v>
      </c>
    </row>
    <row r="43" spans="2:11" ht="20.45" customHeight="1" x14ac:dyDescent="0.25">
      <c r="B43" s="24"/>
      <c r="C43" s="25"/>
      <c r="D43" s="25"/>
    </row>
    <row r="44" spans="2:11" ht="15.75" thickBot="1" x14ac:dyDescent="0.3">
      <c r="B44" s="2"/>
      <c r="C44" s="2"/>
      <c r="D44" s="2"/>
    </row>
    <row r="45" spans="2:11" s="43" customFormat="1" ht="52.5" customHeight="1" thickBot="1" x14ac:dyDescent="0.45">
      <c r="B45" s="56" t="s">
        <v>92</v>
      </c>
      <c r="C45" s="55" t="s">
        <v>178</v>
      </c>
      <c r="D45" s="55" t="s">
        <v>47</v>
      </c>
    </row>
    <row r="47" spans="2:11" x14ac:dyDescent="0.25">
      <c r="B47" t="s">
        <v>197</v>
      </c>
    </row>
    <row r="54" spans="2:2" hidden="1" x14ac:dyDescent="0.25"/>
    <row r="55" spans="2:2" hidden="1" x14ac:dyDescent="0.25">
      <c r="B55" t="s">
        <v>47</v>
      </c>
    </row>
    <row r="56" spans="2:2" hidden="1" x14ac:dyDescent="0.25">
      <c r="B56" t="s">
        <v>178</v>
      </c>
    </row>
    <row r="57" spans="2:2" hidden="1" x14ac:dyDescent="0.25">
      <c r="B57" t="s">
        <v>176</v>
      </c>
    </row>
    <row r="58" spans="2:2" hidden="1" x14ac:dyDescent="0.25"/>
    <row r="59" spans="2:2" hidden="1" x14ac:dyDescent="0.25">
      <c r="B59" t="s">
        <v>168</v>
      </c>
    </row>
    <row r="60" spans="2:2" hidden="1" x14ac:dyDescent="0.25"/>
  </sheetData>
  <sheetProtection formatCells="0" formatColumns="0" formatRows="0" insertColumns="0" insertRows="0" insertHyperlinks="0" deleteColumns="0" deleteRows="0" sort="0" autoFilter="0" pivotTables="0"/>
  <mergeCells count="1">
    <mergeCell ref="B1:B2"/>
  </mergeCells>
  <phoneticPr fontId="15" type="noConversion"/>
  <conditionalFormatting sqref="C39:D39">
    <cfRule type="containsText" dxfId="24" priority="6" operator="containsText" text="NO CUMPLE">
      <formula>NOT(ISERROR(SEARCH("NO CUMPLE",C39)))</formula>
    </cfRule>
    <cfRule type="containsText" dxfId="23" priority="11" operator="containsText" text="RECHAZADO">
      <formula>NOT(ISERROR(SEARCH("RECHAZADO",C39)))</formula>
    </cfRule>
    <cfRule type="containsText" dxfId="22" priority="12" operator="containsText" text="HABILITADO">
      <formula>NOT(ISERROR(SEARCH("HABILITADO",C39)))</formula>
    </cfRule>
    <cfRule type="containsText" dxfId="21" priority="13" operator="containsText" text="NO CUMPLE">
      <formula>NOT(ISERROR(SEARCH("NO CUMPLE",C39)))</formula>
    </cfRule>
  </conditionalFormatting>
  <conditionalFormatting sqref="C45:D45">
    <cfRule type="containsText" dxfId="19" priority="1" operator="containsText" text="NO CUMPLE">
      <formula>NOT(ISERROR(SEARCH("NO CUMPLE",C45)))</formula>
    </cfRule>
    <cfRule type="containsText" dxfId="18" priority="2" operator="containsText" text="RECHAZADO">
      <formula>NOT(ISERROR(SEARCH("RECHAZADO",C45)))</formula>
    </cfRule>
    <cfRule type="containsText" dxfId="17" priority="3" operator="containsText" text="HABILITADO">
      <formula>NOT(ISERROR(SEARCH("HABILITADO",C45)))</formula>
    </cfRule>
    <cfRule type="containsText" dxfId="16" priority="4" operator="containsText" text="NO CUMPLE">
      <formula>NOT(ISERROR(SEARCH("NO CUMPLE",C45)))</formula>
    </cfRule>
  </conditionalFormatting>
  <dataValidations count="1">
    <dataValidation type="list" allowBlank="1" showInputMessage="1" showErrorMessage="1" sqref="C45:D45 B55:B59 C39:D39" xr:uid="{00000000-0002-0000-0100-000000000000}">
      <formula1>$B$55:$B$59</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4" operator="containsText" id="{D8838056-7C66-4660-9FF2-548811A3CD17}">
            <xm:f>NOT(ISERROR(SEARCH($B$55,C39)))</xm:f>
            <xm:f>$B$55</xm:f>
            <x14:dxf>
              <fill>
                <patternFill>
                  <bgColor rgb="FF00B050"/>
                </patternFill>
              </fill>
            </x14:dxf>
          </x14:cfRule>
          <xm:sqref>C39:D39</xm:sqref>
        </x14:conditionalFormatting>
        <x14:conditionalFormatting xmlns:xm="http://schemas.microsoft.com/office/excel/2006/main">
          <x14:cfRule type="containsText" priority="5" operator="containsText" id="{FCA8ED01-B2B5-4429-A2C1-15A30BAE723D}">
            <xm:f>NOT(ISERROR(SEARCH($B$55,C45)))</xm:f>
            <xm:f>$B$55</xm:f>
            <x14:dxf>
              <fill>
                <patternFill>
                  <bgColor rgb="FF00B050"/>
                </patternFill>
              </fill>
            </x14:dxf>
          </x14:cfRule>
          <xm:sqref>C45:D45</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1:I9"/>
  <sheetViews>
    <sheetView zoomScale="70" zoomScaleNormal="70" workbookViewId="0">
      <selection activeCell="F18" sqref="F18"/>
    </sheetView>
  </sheetViews>
  <sheetFormatPr baseColWidth="10" defaultColWidth="11.42578125" defaultRowHeight="15" x14ac:dyDescent="0.25"/>
  <cols>
    <col min="3" max="4" width="34.140625" style="16" customWidth="1"/>
    <col min="5" max="5" width="55.7109375" customWidth="1"/>
  </cols>
  <sheetData>
    <row r="1" spans="2:9" ht="36" customHeight="1" thickBot="1" x14ac:dyDescent="0.3">
      <c r="B1" s="125" t="s">
        <v>48</v>
      </c>
      <c r="C1" s="126"/>
      <c r="D1" s="126"/>
      <c r="E1" s="127"/>
      <c r="F1" s="15"/>
      <c r="G1" s="15"/>
      <c r="H1" s="15"/>
      <c r="I1" s="15"/>
    </row>
    <row r="2" spans="2:9" ht="15.75" thickBot="1" x14ac:dyDescent="0.3"/>
    <row r="3" spans="2:9" ht="24.75" customHeight="1" thickBot="1" x14ac:dyDescent="0.3">
      <c r="B3" s="17" t="s">
        <v>16</v>
      </c>
      <c r="C3" s="18" t="s">
        <v>17</v>
      </c>
      <c r="D3" s="18" t="s">
        <v>251</v>
      </c>
      <c r="E3" s="18" t="s">
        <v>14</v>
      </c>
    </row>
    <row r="4" spans="2:9" ht="27" customHeight="1" thickBot="1" x14ac:dyDescent="0.3">
      <c r="B4" s="128">
        <v>1</v>
      </c>
      <c r="C4" s="58" t="s">
        <v>0</v>
      </c>
      <c r="D4" s="130" t="s">
        <v>252</v>
      </c>
      <c r="E4" s="132" t="s">
        <v>293</v>
      </c>
    </row>
    <row r="5" spans="2:9" ht="75" customHeight="1" thickBot="1" x14ac:dyDescent="0.3">
      <c r="B5" s="129"/>
      <c r="C5" s="19" t="str">
        <f>+'EXPERIENCIA GENERAL'!C2</f>
        <v xml:space="preserve">UT DESARROLLO FESTIVAL </v>
      </c>
      <c r="D5" s="131"/>
      <c r="E5" s="133"/>
    </row>
    <row r="6" spans="2:9" ht="27" customHeight="1" thickBot="1" x14ac:dyDescent="0.3">
      <c r="B6" s="128">
        <v>1</v>
      </c>
      <c r="C6" s="58" t="s">
        <v>1</v>
      </c>
      <c r="D6" s="134" t="s">
        <v>255</v>
      </c>
      <c r="E6" s="132" t="s">
        <v>19</v>
      </c>
    </row>
    <row r="7" spans="2:9" ht="27" customHeight="1" thickBot="1" x14ac:dyDescent="0.3">
      <c r="B7" s="129"/>
      <c r="C7" s="19" t="s">
        <v>187</v>
      </c>
      <c r="D7" s="135"/>
      <c r="E7" s="133"/>
    </row>
    <row r="8" spans="2:9" ht="27" customHeight="1" x14ac:dyDescent="0.25">
      <c r="B8" s="16"/>
      <c r="E8" s="67"/>
    </row>
    <row r="9" spans="2:9" x14ac:dyDescent="0.25">
      <c r="B9" t="s">
        <v>197</v>
      </c>
    </row>
  </sheetData>
  <sheetProtection formatCells="0" formatColumns="0" formatRows="0" insertColumns="0" insertRows="0" insertHyperlinks="0" deleteColumns="0" deleteRows="0" sort="0" autoFilter="0" pivotTables="0"/>
  <mergeCells count="7">
    <mergeCell ref="B1:E1"/>
    <mergeCell ref="B4:B5"/>
    <mergeCell ref="D4:D5"/>
    <mergeCell ref="E4:E5"/>
    <mergeCell ref="B6:B7"/>
    <mergeCell ref="D6:D7"/>
    <mergeCell ref="E6:E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B1:I10"/>
  <sheetViews>
    <sheetView zoomScale="85" zoomScaleNormal="85" workbookViewId="0">
      <selection activeCell="E21" sqref="E21"/>
    </sheetView>
  </sheetViews>
  <sheetFormatPr baseColWidth="10" defaultColWidth="11.42578125" defaultRowHeight="15" x14ac:dyDescent="0.25"/>
  <cols>
    <col min="3" max="3" width="33.7109375" customWidth="1"/>
    <col min="4" max="4" width="22.28515625" customWidth="1"/>
    <col min="5" max="5" width="69.7109375" customWidth="1"/>
  </cols>
  <sheetData>
    <row r="1" spans="2:9" ht="15.75" thickBot="1" x14ac:dyDescent="0.3"/>
    <row r="2" spans="2:9" ht="36" customHeight="1" thickBot="1" x14ac:dyDescent="0.3">
      <c r="B2" s="125" t="s">
        <v>20</v>
      </c>
      <c r="C2" s="126"/>
      <c r="D2" s="126"/>
      <c r="E2" s="127"/>
      <c r="F2" s="15"/>
      <c r="G2" s="15"/>
      <c r="H2" s="15"/>
      <c r="I2" s="15"/>
    </row>
    <row r="3" spans="2:9" ht="15.75" thickBot="1" x14ac:dyDescent="0.3"/>
    <row r="4" spans="2:9" ht="16.5" thickBot="1" x14ac:dyDescent="0.3">
      <c r="B4" s="17" t="s">
        <v>16</v>
      </c>
      <c r="C4" s="18" t="s">
        <v>17</v>
      </c>
      <c r="D4" s="18" t="s">
        <v>18</v>
      </c>
      <c r="E4" s="18" t="s">
        <v>14</v>
      </c>
    </row>
    <row r="5" spans="2:9" ht="33.75" customHeight="1" thickBot="1" x14ac:dyDescent="0.3">
      <c r="B5" s="128">
        <v>1</v>
      </c>
      <c r="C5" s="19" t="s">
        <v>0</v>
      </c>
      <c r="D5" s="136" t="s">
        <v>47</v>
      </c>
      <c r="E5" s="132" t="s">
        <v>19</v>
      </c>
    </row>
    <row r="6" spans="2:9" ht="33.75" customHeight="1" thickBot="1" x14ac:dyDescent="0.3">
      <c r="B6" s="129"/>
      <c r="C6" s="19" t="str">
        <f>+'EXPERIENCIA GENERAL'!C2</f>
        <v xml:space="preserve">UT DESARROLLO FESTIVAL </v>
      </c>
      <c r="D6" s="137"/>
      <c r="E6" s="133"/>
    </row>
    <row r="7" spans="2:9" ht="33.75" customHeight="1" thickBot="1" x14ac:dyDescent="0.3">
      <c r="B7" s="128">
        <v>1</v>
      </c>
      <c r="C7" s="19" t="s">
        <v>0</v>
      </c>
      <c r="D7" s="136" t="s">
        <v>47</v>
      </c>
      <c r="E7" s="132" t="s">
        <v>19</v>
      </c>
    </row>
    <row r="8" spans="2:9" ht="36.75" customHeight="1" thickBot="1" x14ac:dyDescent="0.3">
      <c r="B8" s="129"/>
      <c r="C8" s="19" t="s">
        <v>187</v>
      </c>
      <c r="D8" s="137"/>
      <c r="E8" s="133"/>
    </row>
    <row r="10" spans="2:9" x14ac:dyDescent="0.25">
      <c r="B10" t="s">
        <v>198</v>
      </c>
    </row>
  </sheetData>
  <sheetProtection formatCells="0" formatColumns="0" formatRows="0" insertColumns="0" insertRows="0" insertHyperlinks="0" deleteColumns="0" deleteRows="0" sort="0" autoFilter="0" pivotTables="0"/>
  <mergeCells count="7">
    <mergeCell ref="B2:E2"/>
    <mergeCell ref="D7:D8"/>
    <mergeCell ref="B5:B6"/>
    <mergeCell ref="D5:D6"/>
    <mergeCell ref="E5:E6"/>
    <mergeCell ref="B7:B8"/>
    <mergeCell ref="E7:E8"/>
  </mergeCells>
  <conditionalFormatting sqref="D5">
    <cfRule type="containsText" dxfId="14" priority="16" operator="containsText" text="NO CUMPLE">
      <formula>NOT(ISERROR(SEARCH("NO CUMPLE",D5)))</formula>
    </cfRule>
    <cfRule type="containsText" dxfId="13" priority="17" operator="containsText" text="RECHAZADO">
      <formula>NOT(ISERROR(SEARCH("RECHAZADO",D5)))</formula>
    </cfRule>
    <cfRule type="containsText" dxfId="12" priority="18" operator="containsText" text="HABILITADO">
      <formula>NOT(ISERROR(SEARCH("HABILITADO",D5)))</formula>
    </cfRule>
    <cfRule type="containsText" dxfId="11" priority="19" operator="containsText" text="NO CUMPLE">
      <formula>NOT(ISERROR(SEARCH("NO CUMPLE",D5)))</formula>
    </cfRule>
  </conditionalFormatting>
  <conditionalFormatting sqref="D7">
    <cfRule type="containsText" dxfId="9" priority="1" operator="containsText" text="NO CUMPLE">
      <formula>NOT(ISERROR(SEARCH("NO CUMPLE",D7)))</formula>
    </cfRule>
    <cfRule type="containsText" dxfId="8" priority="2" operator="containsText" text="RECHAZADO">
      <formula>NOT(ISERROR(SEARCH("RECHAZADO",D7)))</formula>
    </cfRule>
    <cfRule type="containsText" dxfId="7" priority="3" operator="containsText" text="HABILITADO">
      <formula>NOT(ISERROR(SEARCH("HABILITADO",D7)))</formula>
    </cfRule>
    <cfRule type="containsText" dxfId="6" priority="4" operator="containsText" text="NO CUMPLE">
      <formula>NOT(ISERROR(SEARCH("NO CUMPLE",D7)))</formula>
    </cfRule>
  </conditionalFormatting>
  <dataValidations count="1">
    <dataValidation type="list" allowBlank="1" showInputMessage="1" showErrorMessage="1" sqref="D5:D8" xr:uid="{00000000-0002-0000-0400-000000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20" operator="containsText" id="{FEF79F3B-EEC7-45CF-8A40-99994F2A5E4C}">
            <xm:f>NOT(ISERROR(SEARCH($B$45,D5)))</xm:f>
            <xm:f>$B$45</xm:f>
            <x14:dxf>
              <fill>
                <patternFill>
                  <bgColor rgb="FF00B050"/>
                </patternFill>
              </fill>
            </x14:dxf>
          </x14:cfRule>
          <xm:sqref>D5</xm:sqref>
        </x14:conditionalFormatting>
        <x14:conditionalFormatting xmlns:xm="http://schemas.microsoft.com/office/excel/2006/main">
          <x14:cfRule type="containsText" priority="5" operator="containsText" id="{EF908A6D-8B9A-489C-A368-0B73146C065E}">
            <xm:f>NOT(ISERROR(SEARCH($B$45,D7)))</xm:f>
            <xm:f>$B$45</xm:f>
            <x14:dxf>
              <fill>
                <patternFill>
                  <bgColor rgb="FF00B050"/>
                </patternFill>
              </fill>
            </x14:dxf>
          </x14:cfRule>
          <xm:sqref>D7</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C9"/>
  <sheetViews>
    <sheetView showGridLines="0" zoomScale="70" zoomScaleNormal="70" workbookViewId="0">
      <selection activeCell="B5" sqref="B5"/>
    </sheetView>
  </sheetViews>
  <sheetFormatPr baseColWidth="10" defaultColWidth="10.85546875" defaultRowHeight="15" x14ac:dyDescent="0.25"/>
  <cols>
    <col min="1" max="1" width="93.140625" customWidth="1"/>
    <col min="2" max="2" width="37.28515625" customWidth="1"/>
    <col min="3" max="3" width="37.5703125" customWidth="1"/>
  </cols>
  <sheetData>
    <row r="1" spans="1:3" ht="16.5" customHeight="1" thickBot="1" x14ac:dyDescent="0.3">
      <c r="A1" s="64" t="s">
        <v>26</v>
      </c>
      <c r="B1" s="73"/>
    </row>
    <row r="2" spans="1:3" s="1" customFormat="1" ht="72" customHeight="1" thickBot="1" x14ac:dyDescent="0.3">
      <c r="A2" s="138" t="s">
        <v>177</v>
      </c>
      <c r="B2" s="21" t="s">
        <v>0</v>
      </c>
      <c r="C2" s="21" t="s">
        <v>1</v>
      </c>
    </row>
    <row r="3" spans="1:3" s="1" customFormat="1" ht="53.25" customHeight="1" thickBot="1" x14ac:dyDescent="0.3">
      <c r="A3" s="139"/>
      <c r="B3" s="21" t="s">
        <v>253</v>
      </c>
      <c r="C3" s="76" t="s">
        <v>187</v>
      </c>
    </row>
    <row r="4" spans="1:3" ht="18.75" customHeight="1" x14ac:dyDescent="0.25">
      <c r="A4" s="20" t="s">
        <v>27</v>
      </c>
      <c r="B4" s="74" t="s">
        <v>25</v>
      </c>
      <c r="C4" s="22" t="s">
        <v>25</v>
      </c>
    </row>
    <row r="5" spans="1:3" ht="113.25" customHeight="1" thickBot="1" x14ac:dyDescent="0.3">
      <c r="A5" s="20" t="s">
        <v>28</v>
      </c>
      <c r="B5" s="75" t="s">
        <v>280</v>
      </c>
      <c r="C5" s="75" t="s">
        <v>277</v>
      </c>
    </row>
    <row r="6" spans="1:3" ht="30.75" customHeight="1" thickBot="1" x14ac:dyDescent="0.3">
      <c r="A6" s="57" t="s">
        <v>15</v>
      </c>
      <c r="B6" s="77" t="s">
        <v>252</v>
      </c>
      <c r="C6" s="78" t="s">
        <v>47</v>
      </c>
    </row>
    <row r="8" spans="1:3" ht="15.75" customHeight="1" x14ac:dyDescent="0.25"/>
    <row r="9" spans="1:3" x14ac:dyDescent="0.25">
      <c r="A9" t="s">
        <v>197</v>
      </c>
    </row>
  </sheetData>
  <sheetProtection formatCells="0" formatColumns="0" formatRows="0" insertColumns="0" insertRows="0" insertHyperlinks="0" deleteColumns="0" deleteRows="0" sort="0" autoFilter="0" pivotTables="0"/>
  <mergeCells count="1">
    <mergeCell ref="A2:A3"/>
  </mergeCells>
  <phoneticPr fontId="15" type="noConversion"/>
  <conditionalFormatting sqref="C6">
    <cfRule type="containsText" dxfId="4" priority="257" operator="containsText" text="NO CUMPLE">
      <formula>NOT(ISERROR(SEARCH("NO CUMPLE",C6)))</formula>
    </cfRule>
    <cfRule type="containsText" dxfId="3" priority="258" operator="containsText" text="RECHAZADO">
      <formula>NOT(ISERROR(SEARCH("RECHAZADO",C6)))</formula>
    </cfRule>
    <cfRule type="containsText" dxfId="2" priority="259" operator="containsText" text="HABILITADO">
      <formula>NOT(ISERROR(SEARCH("HABILITADO",C6)))</formula>
    </cfRule>
    <cfRule type="containsText" dxfId="1" priority="260" operator="containsText" text="NO CUMPLE">
      <formula>NOT(ISERROR(SEARCH("NO CUMPLE",C6)))</formula>
    </cfRule>
  </conditionalFormatting>
  <dataValidations count="1">
    <dataValidation type="list" allowBlank="1" showInputMessage="1" showErrorMessage="1" sqref="C6" xr:uid="{00000000-0002-0000-0600-000000000000}">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261" operator="containsText" id="{4BEE437E-DF57-4FDB-9A59-21280C82A83D}">
            <xm:f>NOT(ISERROR(SEARCH(#REF!,C6)))</xm:f>
            <xm:f>#REF!</xm:f>
            <x14:dxf>
              <fill>
                <patternFill>
                  <bgColor rgb="FF00B050"/>
                </patternFill>
              </fill>
            </x14:dxf>
          </x14:cfRule>
          <xm:sqref>C6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1E812-DDAC-487A-B1C1-50259A333DA1}">
  <sheetPr>
    <tabColor rgb="FFFFFF00"/>
  </sheetPr>
  <dimension ref="A1:D11"/>
  <sheetViews>
    <sheetView workbookViewId="0">
      <selection activeCell="D18" sqref="D18"/>
    </sheetView>
  </sheetViews>
  <sheetFormatPr baseColWidth="10" defaultRowHeight="15" x14ac:dyDescent="0.25"/>
  <cols>
    <col min="1" max="1" width="17.85546875" customWidth="1"/>
    <col min="2" max="2" width="65.140625" customWidth="1"/>
    <col min="3" max="3" width="19.140625" customWidth="1"/>
    <col min="4" max="4" width="17.85546875" customWidth="1"/>
  </cols>
  <sheetData>
    <row r="1" spans="1:4" ht="15.75" thickBot="1" x14ac:dyDescent="0.3"/>
    <row r="2" spans="1:4" ht="33.75" thickBot="1" x14ac:dyDescent="0.3">
      <c r="A2" s="141" t="s">
        <v>281</v>
      </c>
      <c r="B2" s="141"/>
      <c r="C2" s="80" t="s">
        <v>282</v>
      </c>
      <c r="D2" s="80" t="s">
        <v>1</v>
      </c>
    </row>
    <row r="3" spans="1:4" ht="33.75" thickBot="1" x14ac:dyDescent="0.3">
      <c r="A3" s="141"/>
      <c r="B3" s="141"/>
      <c r="C3" s="81" t="s">
        <v>199</v>
      </c>
      <c r="D3" s="79" t="s">
        <v>187</v>
      </c>
    </row>
    <row r="4" spans="1:4" ht="15.75" x14ac:dyDescent="0.25">
      <c r="A4" s="111" t="s">
        <v>283</v>
      </c>
      <c r="B4" s="111"/>
      <c r="C4" s="12"/>
      <c r="D4" s="12"/>
    </row>
    <row r="5" spans="1:4" ht="15.75" x14ac:dyDescent="0.25">
      <c r="A5" s="142" t="s">
        <v>284</v>
      </c>
      <c r="B5" s="142"/>
      <c r="C5" s="12"/>
      <c r="D5" s="12"/>
    </row>
    <row r="6" spans="1:4" ht="15.75" x14ac:dyDescent="0.25">
      <c r="A6" s="111" t="s">
        <v>285</v>
      </c>
      <c r="B6" s="111"/>
      <c r="C6" s="12"/>
      <c r="D6" s="12"/>
    </row>
    <row r="7" spans="1:4" ht="15.75" x14ac:dyDescent="0.25">
      <c r="A7" s="140" t="s">
        <v>286</v>
      </c>
      <c r="B7" s="82" t="s">
        <v>291</v>
      </c>
      <c r="C7" s="83" t="s">
        <v>255</v>
      </c>
      <c r="D7" s="83" t="s">
        <v>255</v>
      </c>
    </row>
    <row r="8" spans="1:4" ht="15.75" x14ac:dyDescent="0.25">
      <c r="A8" s="140"/>
      <c r="B8" s="82" t="s">
        <v>292</v>
      </c>
      <c r="C8" s="65" t="s">
        <v>252</v>
      </c>
      <c r="D8" s="83" t="s">
        <v>255</v>
      </c>
    </row>
    <row r="9" spans="1:4" ht="15.75" x14ac:dyDescent="0.25">
      <c r="A9" s="140"/>
      <c r="B9" s="82" t="s">
        <v>287</v>
      </c>
      <c r="C9" s="83" t="s">
        <v>255</v>
      </c>
      <c r="D9" s="83" t="s">
        <v>255</v>
      </c>
    </row>
    <row r="10" spans="1:4" ht="15.75" x14ac:dyDescent="0.25">
      <c r="A10" s="140"/>
      <c r="B10" s="82" t="s">
        <v>288</v>
      </c>
      <c r="C10" s="65" t="s">
        <v>252</v>
      </c>
      <c r="D10" s="83" t="s">
        <v>255</v>
      </c>
    </row>
    <row r="11" spans="1:4" ht="31.5" x14ac:dyDescent="0.25">
      <c r="A11" s="140" t="s">
        <v>251</v>
      </c>
      <c r="B11" s="140"/>
      <c r="C11" s="65" t="s">
        <v>289</v>
      </c>
      <c r="D11" s="83" t="s">
        <v>290</v>
      </c>
    </row>
  </sheetData>
  <mergeCells count="6">
    <mergeCell ref="A11:B11"/>
    <mergeCell ref="A2:B3"/>
    <mergeCell ref="A4:B4"/>
    <mergeCell ref="A5:B5"/>
    <mergeCell ref="A6:B6"/>
    <mergeCell ref="A7:A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VERIFICACION EXPERIENCIA</vt:lpstr>
      <vt:lpstr>VERIFICACION TALENTO HUMANO</vt:lpstr>
      <vt:lpstr>EXPERIENCIA GENERAL</vt:lpstr>
      <vt:lpstr>FORMATO EXP. HABILITANTE </vt:lpstr>
      <vt:lpstr>FORMATO ESPEC. TECNICAS</vt:lpstr>
      <vt:lpstr>FORMATO. BUENAS PRAC. AMBIENT</vt:lpstr>
      <vt:lpstr>CONSOLIDADO HABILITANTES</vt:lpstr>
      <vt:lpstr>'VERIFICACION TALENTO HUMANO'!Área_de_impresión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Fabian Oswaldo Arcos Munoz</cp:lastModifiedBy>
  <cp:revision/>
  <dcterms:created xsi:type="dcterms:W3CDTF">2023-09-07T19:18:38Z</dcterms:created>
  <dcterms:modified xsi:type="dcterms:W3CDTF">2024-12-23T20:11:33Z</dcterms:modified>
  <cp:category/>
  <cp:contentStatus/>
</cp:coreProperties>
</file>