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0"/>
  <workbookPr codeName="ThisWorkbook" defaultThemeVersion="124226"/>
  <mc:AlternateContent xmlns:mc="http://schemas.openxmlformats.org/markup-compatibility/2006">
    <mc:Choice Requires="x15">
      <x15ac:absPath xmlns:x15ac="http://schemas.microsoft.com/office/spreadsheetml/2010/11/ac" url="/Users/valentina/Desktop/EVALUACION 13 DE DICIEMBRE 388-2024/"/>
    </mc:Choice>
  </mc:AlternateContent>
  <xr:revisionPtr revIDLastSave="0" documentId="13_ncr:1_{1D5A788E-1E9E-9946-8300-EF2DF0FEB0CA}" xr6:coauthVersionLast="47" xr6:coauthVersionMax="47" xr10:uidLastSave="{00000000-0000-0000-0000-000000000000}"/>
  <bookViews>
    <workbookView xWindow="0" yWindow="500" windowWidth="28800" windowHeight="16020" tabRatio="776" activeTab="2" xr2:uid="{00000000-000D-0000-FFFF-FFFF00000000}"/>
  </bookViews>
  <sheets>
    <sheet name="Datos" sheetId="41" r:id="rId1"/>
    <sheet name="Listas" sheetId="42" state="hidden" r:id="rId2"/>
    <sheet name="1. Exp.Habilitante general" sheetId="40" r:id="rId3"/>
    <sheet name="2. Ficha Anexo Técnico" sheetId="56" r:id="rId4"/>
    <sheet name="3. Practicas Ambientales" sheetId="57" r:id="rId5"/>
    <sheet name="4. CALCULOS" sheetId="62" r:id="rId6"/>
    <sheet name="4.1. EVALUACIÓN" sheetId="63" r:id="rId7"/>
    <sheet name="6. Consolidado Habilitantes pre" sheetId="51" r:id="rId8"/>
  </sheets>
  <externalReferences>
    <externalReference r:id="rId9"/>
    <externalReference r:id="rId10"/>
    <externalReference r:id="rId11"/>
    <externalReference r:id="rId12"/>
    <externalReference r:id="rId13"/>
  </externalReferences>
  <definedNames>
    <definedName name="_Fill" localSheetId="3" hidden="1">#REF!</definedName>
    <definedName name="_Fill" localSheetId="7" hidden="1">#REF!</definedName>
    <definedName name="_Fill" hidden="1">#REF!</definedName>
    <definedName name="_xlnm._FilterDatabase" localSheetId="4" hidden="1">'3. Practicas Ambientales'!$B$1:$D$10</definedName>
    <definedName name="_xlnm._FilterDatabase" localSheetId="5" hidden="1">'4. CALCULOS'!$A$22:$AG$34</definedName>
    <definedName name="_xlnm._FilterDatabase" localSheetId="6" hidden="1">'4.1. EVALUACIÓN'!#REF!</definedName>
    <definedName name="_xlnm._FilterDatabase" localSheetId="7" hidden="1">'6. Consolidado Habilitantes pre'!$A$10:$M$16</definedName>
    <definedName name="_Order1" hidden="1">255</definedName>
    <definedName name="_Sort" localSheetId="3" hidden="1">#REF!</definedName>
    <definedName name="_Sort" localSheetId="7" hidden="1">#REF!</definedName>
    <definedName name="_Sort" hidden="1">#REF!</definedName>
    <definedName name="\a" localSheetId="3">#REF!</definedName>
    <definedName name="\a" localSheetId="7">#REF!</definedName>
    <definedName name="\a">#REF!</definedName>
    <definedName name="\b" localSheetId="3">#REF!</definedName>
    <definedName name="\b" localSheetId="7">#REF!</definedName>
    <definedName name="\b">#REF!</definedName>
    <definedName name="\c" localSheetId="3">#REF!</definedName>
    <definedName name="\c" localSheetId="7">#REF!</definedName>
    <definedName name="\c">#REF!</definedName>
    <definedName name="\l" localSheetId="3">#REF!</definedName>
    <definedName name="\l" localSheetId="7">#REF!</definedName>
    <definedName name="\l">#REF!</definedName>
    <definedName name="A_impresión_IM" localSheetId="3">#REF!</definedName>
    <definedName name="A_impresión_IM" localSheetId="7">#REF!</definedName>
    <definedName name="A_impresión_IM">#REF!</definedName>
    <definedName name="AccessDatabase" hidden="1">"C:\C-314\VOLUMENES\volfin4.mdb"</definedName>
    <definedName name="aiu_mat">[1]PRESUPUESTO!$AD$891</definedName>
    <definedName name="_xlnm.Print_Area" localSheetId="2">'1. Exp.Habilitante general'!$A$1:$V$191</definedName>
    <definedName name="_xlnm.Print_Area" localSheetId="3">'2. Ficha Anexo Técnico'!$A$1:$F$32</definedName>
    <definedName name="_xlnm.Print_Area" localSheetId="4">'3. Practicas Ambientales'!$A$1:$I$32</definedName>
    <definedName name="_xlnm.Print_Area" localSheetId="6">'4.1. EVALUACIÓN'!$A$1:$P$37</definedName>
    <definedName name="_xlnm.Print_Area" localSheetId="7">'6. Consolidado Habilitantes pre'!$A$1:$M$28</definedName>
    <definedName name="_xlnm.Print_Area" localSheetId="0">Datos!$A$1:$B$19</definedName>
    <definedName name="BASURA">[2]ANEXO2!$B$90:$M$133</definedName>
    <definedName name="campamentos">[1]PRESUPUESTO!$AD$883</definedName>
    <definedName name="carreteras">#REF!</definedName>
    <definedName name="CONTRATACIÓN" localSheetId="3">#REF!</definedName>
    <definedName name="CONTRATACIÓN" localSheetId="7">#REF!</definedName>
    <definedName name="CONTRATACIÓN">#REF!</definedName>
    <definedName name="CUAESTRUCT" localSheetId="3">#REF!</definedName>
    <definedName name="CUAESTRUCT" localSheetId="7">#REF!</definedName>
    <definedName name="CUAESTRUCT">#REF!</definedName>
    <definedName name="CUAPRUEBAS" localSheetId="3">#REF!</definedName>
    <definedName name="CUAPRUEBAS" localSheetId="7">#REF!</definedName>
    <definedName name="CUAPRUEBAS">#REF!</definedName>
    <definedName name="equipos">[1]PRESUPUESTO!$AD$876</definedName>
    <definedName name="Excel_BuiltIn__FilterDatabase" localSheetId="4">'3. Practicas Ambientales'!#REF!</definedName>
    <definedName name="Excel_BuiltIn_Print_Titles" localSheetId="4">'3. Practicas Ambientales'!#REF!</definedName>
    <definedName name="FM" localSheetId="3">#REF!</definedName>
    <definedName name="FM" localSheetId="7">#REF!</definedName>
    <definedName name="FM">#REF!</definedName>
    <definedName name="FMA" localSheetId="3">#REF!</definedName>
    <definedName name="FMA" localSheetId="7">#REF!</definedName>
    <definedName name="FMA">#REF!</definedName>
    <definedName name="FMB" localSheetId="3">#REF!</definedName>
    <definedName name="FMB" localSheetId="7">#REF!</definedName>
    <definedName name="FMB">#REF!</definedName>
    <definedName name="FMC" localSheetId="3">#REF!</definedName>
    <definedName name="FMC" localSheetId="7">#REF!</definedName>
    <definedName name="FMC">#REF!</definedName>
    <definedName name="FMD" localSheetId="3">#REF!</definedName>
    <definedName name="FMD" localSheetId="7">#REF!</definedName>
    <definedName name="FMD">#REF!</definedName>
    <definedName name="FME" localSheetId="3">#REF!</definedName>
    <definedName name="FME" localSheetId="7">#REF!</definedName>
    <definedName name="FME">#REF!</definedName>
    <definedName name="FSADKJFLKASD" localSheetId="3">#REF!</definedName>
    <definedName name="FSADKJFLKASD" localSheetId="7">#REF!</definedName>
    <definedName name="FSADKJFLKASD">#REF!</definedName>
    <definedName name="gastos_contrato">[1]PRESUPUESTO!$AD$885</definedName>
    <definedName name="GUILLERMO">[3]SMMV!$A$2:$B$7</definedName>
    <definedName name="HABILITADO" localSheetId="3">#REF!</definedName>
    <definedName name="HABILITADO" localSheetId="7">#REF!</definedName>
    <definedName name="HABILITADO">#REF!</definedName>
    <definedName name="herramientas">[1]PRESUPUESTO!$AD$878</definedName>
    <definedName name="INDI1" localSheetId="3">#REF!</definedName>
    <definedName name="INDI1" localSheetId="7">#REF!</definedName>
    <definedName name="INDI1">#REF!</definedName>
    <definedName name="INF_BASICA">#REF!</definedName>
    <definedName name="inst_provis">[1]PRESUPUESTO!$AD$882</definedName>
    <definedName name="KK" localSheetId="3">#REF!</definedName>
    <definedName name="KK" localSheetId="7">#REF!</definedName>
    <definedName name="KK">#REF!</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3">#REF!</definedName>
    <definedName name="MOD" localSheetId="7">#REF!</definedName>
    <definedName name="MOD">#REF!</definedName>
    <definedName name="obser">[4]BD_SITP_08!$AP:$AV</definedName>
    <definedName name="porce">#REF!</definedName>
    <definedName name="porce2">#REF!</definedName>
    <definedName name="PORT.NUEVA">[5]SMMV!$A$2:$B$7</definedName>
    <definedName name="PRINT_AREA">#N/A</definedName>
    <definedName name="PRINT_AREA_MI">#N/A</definedName>
    <definedName name="PRINT_TITLES">#N/A</definedName>
    <definedName name="PRINT_TITLES_MI">#N/A</definedName>
    <definedName name="sdbfgfdgh" localSheetId="3">#REF!</definedName>
    <definedName name="sdbfgfdgh" localSheetId="7">#REF!</definedName>
    <definedName name="sdbfgfdgh">#REF!</definedName>
    <definedName name="sdfwg" localSheetId="3">#REF!</definedName>
    <definedName name="sdfwg" localSheetId="7">#REF!</definedName>
    <definedName name="sdfwg">#REF!</definedName>
    <definedName name="SEM_02">#N/A</definedName>
    <definedName name="servicios">[1]PRESUPUESTO!$AD$884</definedName>
    <definedName name="SINO" localSheetId="3">#REF!</definedName>
    <definedName name="SINO" localSheetId="7">#REF!</definedName>
    <definedName name="SINO">#REF!</definedName>
    <definedName name="SMLMV" localSheetId="3">#REF!</definedName>
    <definedName name="SMLMV" localSheetId="7">#REF!</definedName>
    <definedName name="SMLMV">#REF!</definedName>
    <definedName name="SMMV">[5]SMMV!$A$2:$B$7</definedName>
    <definedName name="subcontratos">[1]PRESUPUESTO!$AD$877</definedName>
    <definedName name="_xlnm.Print_Titles" localSheetId="6">'4.1. EVALUACIÓN'!$1:$16</definedName>
    <definedName name="_xlnm.Print_Titles" localSheetId="7">'6. Consolidado Habilitantes pre'!$8:$10</definedName>
    <definedName name="total_hh">[1]PRESUPUESTO!$AC$327</definedName>
    <definedName name="valor_final" localSheetId="3">#REF!</definedName>
    <definedName name="valor_final" localSheetId="7">#REF!</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22" i="63" l="1"/>
  <c r="E21" i="63"/>
  <c r="G21" i="63" s="1"/>
  <c r="E20" i="63"/>
  <c r="L20" i="63" s="1"/>
  <c r="E19" i="63"/>
  <c r="K19" i="63" s="1"/>
  <c r="E18" i="63"/>
  <c r="L18" i="63" s="1"/>
  <c r="E17" i="63"/>
  <c r="J17" i="63" s="1"/>
  <c r="L9" i="63"/>
  <c r="L10" i="63" s="1"/>
  <c r="K9" i="63"/>
  <c r="J9" i="63"/>
  <c r="I9" i="63"/>
  <c r="H9" i="63"/>
  <c r="G9" i="63"/>
  <c r="G6" i="63"/>
  <c r="C3" i="63"/>
  <c r="C2" i="63"/>
  <c r="C1" i="63"/>
  <c r="AD34" i="62"/>
  <c r="AC34" i="62"/>
  <c r="AB34" i="62"/>
  <c r="AA34" i="62"/>
  <c r="Z34" i="62"/>
  <c r="Y34" i="62"/>
  <c r="S34" i="62"/>
  <c r="R34" i="62"/>
  <c r="Q34" i="62"/>
  <c r="P34" i="62"/>
  <c r="O34" i="62"/>
  <c r="S33" i="62"/>
  <c r="R33" i="62"/>
  <c r="Q33" i="62"/>
  <c r="P33" i="62"/>
  <c r="O33" i="62"/>
  <c r="D33" i="62"/>
  <c r="AD32" i="62"/>
  <c r="AD31" i="62" s="1"/>
  <c r="AC32" i="62"/>
  <c r="S32" i="62"/>
  <c r="R32" i="62"/>
  <c r="AB32" i="62" s="1"/>
  <c r="Q32" i="62"/>
  <c r="AA32" i="62" s="1"/>
  <c r="P32" i="62"/>
  <c r="Z32" i="62" s="1"/>
  <c r="O32" i="62"/>
  <c r="Y32" i="62" s="1"/>
  <c r="S31" i="62"/>
  <c r="R31" i="62"/>
  <c r="Q31" i="62"/>
  <c r="P31" i="62"/>
  <c r="O31" i="62"/>
  <c r="D31" i="62"/>
  <c r="AD30" i="62"/>
  <c r="S30" i="62"/>
  <c r="AC30" i="62" s="1"/>
  <c r="R30" i="62"/>
  <c r="R29" i="62" s="1"/>
  <c r="Q30" i="62"/>
  <c r="Q29" i="62" s="1"/>
  <c r="P30" i="62"/>
  <c r="P29" i="62" s="1"/>
  <c r="O30" i="62"/>
  <c r="AE30" i="62" s="1"/>
  <c r="AD29" i="62"/>
  <c r="S29" i="62"/>
  <c r="D29" i="62"/>
  <c r="AD28" i="62"/>
  <c r="AD27" i="62" s="1"/>
  <c r="Y28" i="62"/>
  <c r="S28" i="62"/>
  <c r="S27" i="62" s="1"/>
  <c r="R28" i="62"/>
  <c r="R27" i="62" s="1"/>
  <c r="Q28" i="62"/>
  <c r="Q27" i="62" s="1"/>
  <c r="P28" i="62"/>
  <c r="Z28" i="62" s="1"/>
  <c r="O28" i="62"/>
  <c r="AE28" i="62" s="1"/>
  <c r="O27" i="62"/>
  <c r="D27" i="62"/>
  <c r="AE26" i="62"/>
  <c r="AD26" i="62"/>
  <c r="AD25" i="62" s="1"/>
  <c r="AC26" i="62"/>
  <c r="AB26" i="62"/>
  <c r="AA26" i="62"/>
  <c r="Z26" i="62"/>
  <c r="Y26" i="62"/>
  <c r="S26" i="62"/>
  <c r="R26" i="62"/>
  <c r="Q26" i="62"/>
  <c r="P26" i="62"/>
  <c r="O26" i="62"/>
  <c r="S25" i="62"/>
  <c r="R25" i="62"/>
  <c r="Q25" i="62"/>
  <c r="P25" i="62"/>
  <c r="O25" i="62"/>
  <c r="AE25" i="62" s="1"/>
  <c r="D25" i="62"/>
  <c r="AD24" i="62"/>
  <c r="AE24" i="62" s="1"/>
  <c r="AC24" i="62"/>
  <c r="AB24" i="62"/>
  <c r="S24" i="62"/>
  <c r="R24" i="62"/>
  <c r="Q24" i="62"/>
  <c r="AA24" i="62" s="1"/>
  <c r="P24" i="62"/>
  <c r="Z24" i="62" s="1"/>
  <c r="O24" i="62"/>
  <c r="Y24" i="62" s="1"/>
  <c r="S23" i="62"/>
  <c r="R23" i="62"/>
  <c r="Q23" i="62"/>
  <c r="P23" i="62"/>
  <c r="O23" i="62"/>
  <c r="D23" i="62"/>
  <c r="M13" i="62"/>
  <c r="M14" i="62" s="1"/>
  <c r="B5" i="40"/>
  <c r="AE34" i="62" l="1"/>
  <c r="AE23" i="62"/>
  <c r="AE31" i="62"/>
  <c r="H21" i="63"/>
  <c r="K21" i="63"/>
  <c r="M21" i="63" s="1"/>
  <c r="AA28" i="62"/>
  <c r="AC28" i="62"/>
  <c r="Y30" i="62"/>
  <c r="P27" i="62"/>
  <c r="AE27" i="62" s="1"/>
  <c r="G20" i="63"/>
  <c r="M20" i="63" s="1"/>
  <c r="AB30" i="62"/>
  <c r="G18" i="63"/>
  <c r="M18" i="63" s="1"/>
  <c r="I20" i="63"/>
  <c r="I22" i="63"/>
  <c r="AE32" i="62"/>
  <c r="I21" i="63"/>
  <c r="L19" i="63"/>
  <c r="AB28" i="62"/>
  <c r="K17" i="63"/>
  <c r="L17" i="63"/>
  <c r="Z30" i="62"/>
  <c r="H20" i="63"/>
  <c r="H22" i="63"/>
  <c r="O29" i="62"/>
  <c r="AE29" i="62" s="1"/>
  <c r="H18" i="63"/>
  <c r="J20" i="63"/>
  <c r="J22" i="63"/>
  <c r="G17" i="63"/>
  <c r="M17" i="63" s="1"/>
  <c r="J21" i="63"/>
  <c r="AD23" i="62"/>
  <c r="I17" i="63"/>
  <c r="L21" i="63"/>
  <c r="AD33" i="62"/>
  <c r="AE33" i="62" s="1"/>
  <c r="J18" i="63"/>
  <c r="K20" i="63"/>
  <c r="K22" i="63"/>
  <c r="H17" i="63"/>
  <c r="G22" i="63"/>
  <c r="AA30" i="62"/>
  <c r="K18" i="63"/>
  <c r="G19" i="63"/>
  <c r="H19" i="63"/>
  <c r="J19" i="63"/>
  <c r="F56" i="40"/>
  <c r="G56" i="40"/>
  <c r="H56" i="40"/>
  <c r="I56" i="40"/>
  <c r="J56" i="40"/>
  <c r="K56" i="40"/>
  <c r="E56" i="40"/>
  <c r="E26" i="40"/>
  <c r="M52" i="40"/>
  <c r="M19" i="63" l="1"/>
  <c r="L22" i="63"/>
  <c r="M22" i="63" s="1"/>
  <c r="E24" i="40"/>
  <c r="F24" i="40"/>
  <c r="G24" i="40"/>
  <c r="H24" i="40"/>
  <c r="I24" i="40"/>
  <c r="J24" i="40"/>
  <c r="K24" i="40"/>
  <c r="L24" i="40"/>
  <c r="M24" i="40" s="1"/>
  <c r="L25" i="40"/>
  <c r="M25" i="40" s="1"/>
  <c r="Q180" i="40"/>
  <c r="K171" i="40"/>
  <c r="K172" i="40" s="1"/>
  <c r="J171" i="40"/>
  <c r="J172" i="40" s="1"/>
  <c r="I171" i="40"/>
  <c r="I172" i="40" s="1"/>
  <c r="H171" i="40"/>
  <c r="H172" i="40" s="1"/>
  <c r="G171" i="40"/>
  <c r="G172" i="40" s="1"/>
  <c r="F171" i="40"/>
  <c r="F172" i="40" s="1"/>
  <c r="E171" i="40"/>
  <c r="E172" i="40" s="1"/>
  <c r="L170" i="40"/>
  <c r="M170" i="40" s="1"/>
  <c r="L169" i="40"/>
  <c r="M169" i="40" s="1"/>
  <c r="L168" i="40"/>
  <c r="M168" i="40" s="1"/>
  <c r="Q151" i="40"/>
  <c r="Q150" i="40"/>
  <c r="Q149" i="40"/>
  <c r="K142" i="40"/>
  <c r="K143" i="40" s="1"/>
  <c r="J142" i="40"/>
  <c r="J143" i="40" s="1"/>
  <c r="I142" i="40"/>
  <c r="I143" i="40" s="1"/>
  <c r="H142" i="40"/>
  <c r="H143" i="40" s="1"/>
  <c r="G142" i="40"/>
  <c r="G143" i="40" s="1"/>
  <c r="F142" i="40"/>
  <c r="F143" i="40" s="1"/>
  <c r="E142" i="40"/>
  <c r="E143" i="40" s="1"/>
  <c r="L141" i="40"/>
  <c r="M141" i="40" s="1"/>
  <c r="L140" i="40"/>
  <c r="M140" i="40" s="1"/>
  <c r="L139" i="40"/>
  <c r="M139" i="40" s="1"/>
  <c r="E78" i="40"/>
  <c r="E107" i="40" s="1"/>
  <c r="E136" i="40" s="1"/>
  <c r="M136" i="40" s="1"/>
  <c r="E165" i="40" l="1"/>
  <c r="M165" i="40" s="1"/>
  <c r="R182" i="40"/>
  <c r="L172" i="40"/>
  <c r="M172" i="40" s="1"/>
  <c r="S182" i="40"/>
  <c r="L143" i="40"/>
  <c r="M143" i="40" s="1"/>
  <c r="R153" i="40"/>
  <c r="L171" i="40"/>
  <c r="M171" i="40" s="1"/>
  <c r="S153" i="40"/>
  <c r="L142" i="40"/>
  <c r="M142" i="40" s="1"/>
  <c r="Q34" i="40"/>
  <c r="B30" i="57" l="1"/>
  <c r="Q122" i="40" l="1"/>
  <c r="Q121" i="40"/>
  <c r="Q120" i="40"/>
  <c r="R124" i="40" s="1"/>
  <c r="K113" i="40"/>
  <c r="K114" i="40" s="1"/>
  <c r="J113" i="40"/>
  <c r="J114" i="40" s="1"/>
  <c r="I113" i="40"/>
  <c r="I114" i="40" s="1"/>
  <c r="H113" i="40"/>
  <c r="H114" i="40" s="1"/>
  <c r="G113" i="40"/>
  <c r="G114" i="40" s="1"/>
  <c r="F113" i="40"/>
  <c r="F114" i="40" s="1"/>
  <c r="E113" i="40"/>
  <c r="E114" i="40" s="1"/>
  <c r="L112" i="40"/>
  <c r="M112" i="40" s="1"/>
  <c r="L111" i="40"/>
  <c r="M111" i="40" s="1"/>
  <c r="L110" i="40"/>
  <c r="M110" i="40" s="1"/>
  <c r="M107" i="40"/>
  <c r="M78" i="40"/>
  <c r="M49" i="40"/>
  <c r="M18" i="40"/>
  <c r="Q93" i="40"/>
  <c r="Q92" i="40"/>
  <c r="Q91" i="40"/>
  <c r="K84" i="40"/>
  <c r="K85" i="40" s="1"/>
  <c r="J84" i="40"/>
  <c r="J85" i="40" s="1"/>
  <c r="I84" i="40"/>
  <c r="I85" i="40" s="1"/>
  <c r="H84" i="40"/>
  <c r="H85" i="40" s="1"/>
  <c r="G84" i="40"/>
  <c r="G85" i="40" s="1"/>
  <c r="F84" i="40"/>
  <c r="F85" i="40" s="1"/>
  <c r="E84" i="40"/>
  <c r="E85" i="40" s="1"/>
  <c r="L83" i="40"/>
  <c r="M83" i="40" s="1"/>
  <c r="L82" i="40"/>
  <c r="M82" i="40" s="1"/>
  <c r="L81" i="40"/>
  <c r="M81" i="40" s="1"/>
  <c r="Q64" i="40"/>
  <c r="Q63" i="40"/>
  <c r="Q62" i="40"/>
  <c r="L54" i="40"/>
  <c r="M54" i="40" s="1"/>
  <c r="L53" i="40"/>
  <c r="M53" i="40" s="1"/>
  <c r="L52" i="40"/>
  <c r="S124" i="40" l="1"/>
  <c r="L114" i="40"/>
  <c r="M114" i="40" s="1"/>
  <c r="L113" i="40"/>
  <c r="M113" i="40" s="1"/>
  <c r="R66" i="40"/>
  <c r="S66" i="40" s="1"/>
  <c r="R95" i="40"/>
  <c r="S95" i="40" s="1"/>
  <c r="L85" i="40"/>
  <c r="M85" i="40" s="1"/>
  <c r="L84" i="40"/>
  <c r="M84" i="40" s="1"/>
  <c r="L56" i="40"/>
  <c r="M56" i="40" s="1"/>
  <c r="L55" i="40"/>
  <c r="M55" i="40" s="1"/>
  <c r="C11" i="41" l="1"/>
  <c r="D7" i="57" l="1"/>
  <c r="B3" i="57"/>
  <c r="A9" i="56"/>
  <c r="A6" i="56"/>
  <c r="A32" i="56" s="1"/>
  <c r="H26" i="40" l="1"/>
  <c r="I26" i="40"/>
  <c r="J26" i="40"/>
  <c r="K26" i="40"/>
  <c r="E7" i="40"/>
  <c r="D6" i="51"/>
  <c r="B3" i="51"/>
  <c r="Q33" i="40" l="1"/>
  <c r="L22" i="40"/>
  <c r="M22" i="40" s="1"/>
  <c r="Q35" i="40" l="1"/>
  <c r="Q32" i="40"/>
  <c r="L23" i="40"/>
  <c r="M23" i="40" s="1"/>
  <c r="L21" i="40"/>
  <c r="M21" i="40" s="1"/>
  <c r="B27" i="51"/>
  <c r="R37" i="40" l="1"/>
  <c r="G26" i="40" l="1"/>
  <c r="F26" i="40" l="1"/>
  <c r="L26" i="40" s="1"/>
  <c r="M26" i="40" s="1"/>
  <c r="D190" i="40"/>
  <c r="S37" i="40" l="1"/>
</calcChain>
</file>

<file path=xl/sharedStrings.xml><?xml version="1.0" encoding="utf-8"?>
<sst xmlns="http://schemas.openxmlformats.org/spreadsheetml/2006/main" count="769" uniqueCount="250">
  <si>
    <t>OBJETO:</t>
  </si>
  <si>
    <r>
      <t xml:space="preserve">PROPONENTE 
</t>
    </r>
    <r>
      <rPr>
        <b/>
        <sz val="10"/>
        <rFont val="Arial Narrow"/>
        <family val="2"/>
      </rPr>
      <t>(Persona Natural, Jurídica, Consorcio o Unión Temporal):</t>
    </r>
  </si>
  <si>
    <t>PRESUPUESTO OFICIAL ESTIMADO:</t>
  </si>
  <si>
    <t>CÓDIGOS RUP:</t>
  </si>
  <si>
    <t>CUMPLE</t>
  </si>
  <si>
    <t>No.</t>
  </si>
  <si>
    <t>VALOR DEL CONTRATO EN SMMLV RELACIONADOS EN EL RUP</t>
  </si>
  <si>
    <t>OBSERVACIONES</t>
  </si>
  <si>
    <t>VALOR SUMATORIA CONTRATOS ACREDITADOS PARA EXPERIENCIA HABILITANTE DEL PROPONENTE:</t>
  </si>
  <si>
    <t>N/A</t>
  </si>
  <si>
    <t>PROPONENTE</t>
  </si>
  <si>
    <t xml:space="preserve">OBJETO </t>
  </si>
  <si>
    <t>1.</t>
  </si>
  <si>
    <t>Contrato 1</t>
  </si>
  <si>
    <t>Contrato 2</t>
  </si>
  <si>
    <t>Contrato 3</t>
  </si>
  <si>
    <t>% PARTICIPACION EN EL CONSORCIO O UNIÓN TEMPORAL</t>
  </si>
  <si>
    <t>VALOR DEL CONTRATO EN SMMLV 
X 
PORCENTAJE PARTICIPACIÓN</t>
  </si>
  <si>
    <t>Profesional(es) de Planeación</t>
  </si>
  <si>
    <t xml:space="preserve">Comité Evaluador </t>
  </si>
  <si>
    <t>DATOS GENERALES</t>
  </si>
  <si>
    <t>Objeto</t>
  </si>
  <si>
    <t>No de Proceso</t>
  </si>
  <si>
    <t>Presupuesto Oficial</t>
  </si>
  <si>
    <t>Presupuesto Solicitado</t>
  </si>
  <si>
    <t xml:space="preserve">PROPONENTE </t>
  </si>
  <si>
    <t>SMMLV 2023</t>
  </si>
  <si>
    <t>Persona Natural</t>
  </si>
  <si>
    <t>Persona Juridica</t>
  </si>
  <si>
    <t>Consorcio</t>
  </si>
  <si>
    <t>Union Temporal</t>
  </si>
  <si>
    <t>Fecha de Cierre del Proceso</t>
  </si>
  <si>
    <t>COMITÉ EVALUADOR</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</si>
  <si>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</si>
  <si>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</si>
  <si>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</si>
  <si>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</si>
  <si>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</si>
  <si>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Comité Evaluador - Técnico</t>
  </si>
  <si>
    <t>Comité Evaluador - Económico</t>
  </si>
  <si>
    <t>Mediana con Valor Absoluto</t>
  </si>
  <si>
    <t>Media Geométrica con presupuesto oficial</t>
  </si>
  <si>
    <t>Media Aritmética</t>
  </si>
  <si>
    <t>Método</t>
  </si>
  <si>
    <t>Rango (inclusive)</t>
  </si>
  <si>
    <t>De 0.00 a 0.33</t>
  </si>
  <si>
    <t>De 0.34 a 0.67</t>
  </si>
  <si>
    <t>De 0.68 a 0.99</t>
  </si>
  <si>
    <t>Comité Evaluador - Financiero</t>
  </si>
  <si>
    <t>Comité Evaluador - Consolidado</t>
  </si>
  <si>
    <t>Conteo de Codigos</t>
  </si>
  <si>
    <t>CONSOLIDADO</t>
  </si>
  <si>
    <t>Cumple / NO Cumple</t>
  </si>
  <si>
    <t>CÓDIGOS RUP 
SOLICITADOS</t>
  </si>
  <si>
    <t>REQUISITOS HABILITANTES TÉCNICOS</t>
  </si>
  <si>
    <t>RESUMEN
HABILITADO /
NO HABILITADO</t>
  </si>
  <si>
    <t>CRITERIO</t>
  </si>
  <si>
    <t>Evaluador Técnico</t>
  </si>
  <si>
    <t>EXPERIENCIA GENERAL Y ESPECIFICA</t>
  </si>
  <si>
    <t>Evaluador Financiero</t>
  </si>
  <si>
    <t>NOMBRE INTEGRANTE QUE APORTA LA EXPERIENCIA</t>
  </si>
  <si>
    <t>% DE PARTICIPACIÓN:</t>
  </si>
  <si>
    <t>TAMAÑO</t>
  </si>
  <si>
    <t>PEQUEÑA EMPRESA</t>
  </si>
  <si>
    <t>NO CUMPLE</t>
  </si>
  <si>
    <t>CONSOLIDADO VERIFICACIÓN PRELIMINAR HABILITANTE</t>
  </si>
  <si>
    <t>JAIME CAMILO RONCANCIO JARAMILLO</t>
  </si>
  <si>
    <t>NO HABILITADO</t>
  </si>
  <si>
    <t>FORMATO: EVALUACIÓN CUMPLIMIENTO DE FICHAS TÉCNICAS</t>
  </si>
  <si>
    <t>OBJETO DEL CONTRATO</t>
  </si>
  <si>
    <t>VERIFICACIÓN DE CUMPLIMIENTO DE LOS REQUERIMIENTOS Y ESPECIFICACIONES 
MÍNIMAS (FICHA TÉCNICA y/o ANEXO TÉCNICO)</t>
  </si>
  <si>
    <t>Contratista</t>
  </si>
  <si>
    <t>Nombre del documento soporte / Nombre Archivo / No.Folio</t>
  </si>
  <si>
    <t>CUMPLE / 
NO CUMPLE</t>
  </si>
  <si>
    <t>Observaciones</t>
  </si>
  <si>
    <t>NOMBRE(S) PROFESIONALES DE EVALUACIÓN</t>
  </si>
  <si>
    <t>FORMATO VERIFICACIÓN COMPROMISO AMBIENTAL</t>
  </si>
  <si>
    <t>BUENAS PRACTICAS AMBIENTALES</t>
  </si>
  <si>
    <t>Proponente</t>
  </si>
  <si>
    <t>REQUISITO EXPERIENCIA GENERAL:</t>
  </si>
  <si>
    <t>2.</t>
  </si>
  <si>
    <t>1. REQUISITOS
EXPERIENCIA MÍNIMA HABILITANTE-GENERAL</t>
  </si>
  <si>
    <t>FONDO DE DESARROLLO LOCAL DE TEUSAQUILLO</t>
  </si>
  <si>
    <t>PRESUPUESTO OFICIAL EN SMLMV 2024 SOLICITADO:</t>
  </si>
  <si>
    <t>Comité Evaluador - Juridico</t>
  </si>
  <si>
    <t>MAROLYM YISELH BERNAL TORO</t>
  </si>
  <si>
    <t>LOTE 1</t>
  </si>
  <si>
    <t>SECRETARIA DE EDUCACION</t>
  </si>
  <si>
    <t>SELECCIÓN ABREVIADA SUBASTA INVERSA</t>
  </si>
  <si>
    <t>COMERCIALIZADORA SERLE.COM S.A.S</t>
  </si>
  <si>
    <t>3.</t>
  </si>
  <si>
    <t>MICROEMPRESA</t>
  </si>
  <si>
    <t>MEDIANA EMPRESA</t>
  </si>
  <si>
    <t>Evaluador Juridico</t>
  </si>
  <si>
    <t>4.</t>
  </si>
  <si>
    <t>NO ADJUNTA FIRMADO EL ANEXO TÉCNICO ACEPTANDO LAS CONDICIONES ESTABLECIDAS EN EL MISMO.</t>
  </si>
  <si>
    <r>
      <rPr>
        <b/>
        <sz val="9"/>
        <rFont val="Arial"/>
        <family val="2"/>
      </rPr>
      <t>REQUISITO</t>
    </r>
    <r>
      <rPr>
        <sz val="9"/>
        <rFont val="Arial"/>
        <family val="2"/>
      </rPr>
      <t>: 
De conformidad con el Anexo: Formato B “Aceptación anexo técnico” del presente proceso de selección. El proponente deberá allegar debidamente suscrito y sin modificación alguna los documentos:
   • (Formato Aceptación Ficha Técnica Y/O ANEXO TÉCNICO) publicado por la Entidad, lo cual refleja su conocimiento, aceptación y compromiso en desarrollar la totalidad de las actividades y aspectos técnicos y ambientales descritos.
El proponente para el cabal desarrollo del objeto contractual deberá ofrecer y acreditar todas las especificaciones técnicas detalladas en el presente estudio previo y ficha técnica.</t>
    </r>
  </si>
  <si>
    <t>PRESUPUESTO OFICIAL</t>
  </si>
  <si>
    <t>ANTICIPO</t>
  </si>
  <si>
    <t>INDICE DE LIQUIDEZ</t>
  </si>
  <si>
    <t>RAZON DE COBERTURA DE INTERES</t>
  </si>
  <si>
    <t>RENTABILIDAD DEL ACTIVO</t>
  </si>
  <si>
    <t>CAPITAL DE TRABAJO DEMANDADO REQUERIDO</t>
  </si>
  <si>
    <t>PATRIMONIO</t>
  </si>
  <si>
    <t>ESTANDAR</t>
  </si>
  <si>
    <t>N.A.</t>
  </si>
  <si>
    <t>DIFERENCIALES</t>
  </si>
  <si>
    <t>ESTADOS FINANCIEROS</t>
  </si>
  <si>
    <t>INDICADORES FINANCIEROS</t>
  </si>
  <si>
    <t>RESULTADOS</t>
  </si>
  <si>
    <t>OFERTA</t>
  </si>
  <si>
    <t>AÑO</t>
  </si>
  <si>
    <t>AÑO_NIT</t>
  </si>
  <si>
    <t>UTILIDAD OPERACIONAL</t>
  </si>
  <si>
    <t>GASTOS DE INTERESES</t>
  </si>
  <si>
    <t>CAPITAL DE TRABAJO</t>
  </si>
  <si>
    <t>1.1</t>
  </si>
  <si>
    <t>2.1</t>
  </si>
  <si>
    <t>UNIÓN TEMPORAL</t>
  </si>
  <si>
    <t>4.1</t>
  </si>
  <si>
    <r>
      <t xml:space="preserve">      FORMATO EVALUACIÓN </t>
    </r>
    <r>
      <rPr>
        <b/>
        <sz val="18"/>
        <color rgb="FFFF0000"/>
        <rFont val="Arial"/>
        <family val="2"/>
      </rPr>
      <t>PRELIMINAR</t>
    </r>
    <r>
      <rPr>
        <b/>
        <sz val="18"/>
        <rFont val="Arial"/>
        <family val="2"/>
      </rPr>
      <t xml:space="preserve"> CAPACIDAD FINANCIERA Y ORGANIZACIONAL DEL PROPONENTE</t>
    </r>
  </si>
  <si>
    <t xml:space="preserve">INDICADORES DEL PROCESO </t>
  </si>
  <si>
    <t xml:space="preserve">INDICE DE ENDEUDAMIENTO </t>
  </si>
  <si>
    <t xml:space="preserve">RENTABILIDAD 
DEL PATRIMONIO </t>
  </si>
  <si>
    <t>RENTABILIDAD 
DEL ACTIVO</t>
  </si>
  <si>
    <t>CAPITAL DE 
TRABAJO</t>
  </si>
  <si>
    <t>INDICADORES DEL PROCESO CUMPLIMIENTO AL DECRETO 1860 DE 2021</t>
  </si>
  <si>
    <t>AÑO_NOMBRE</t>
  </si>
  <si>
    <t xml:space="preserve">NOMBRE DEL PROPONENTE </t>
  </si>
  <si>
    <t xml:space="preserve">RENTABILIDAD DEL PATRIMONIO </t>
  </si>
  <si>
    <t>CUMPLE/ NO CUMPLE</t>
  </si>
  <si>
    <t>“ADQUIRIR A TITULO DE COMPRAVENTA A MONTO AGOTABLE ELEMENTOS DE MOBILIARIO INSTITUCIONAL , TECNOLOGIA, AUDIOVISUALES Y TECNOLOGIA COMPUTADORES PARA LA DOTACION PEDAGOGICA DE LAS INSTITUCIONES EDUCATIVAS DE LA LOCALIDAD DE TEUSAQUILLO EN EL MARCO DE LOS PROYECTOS: 2049 “TEUSAQUILLO ENTORNO PROTECTOR PARA LOS NIÑOS Y LAS NIÑAS Y LAS NIÑAS DE CONFORMIDAD CON LAS DISPOSICIONES TÉCNICAS ESTABLECIDAS” Y 2157 “TEUSAQUILLO RESPIRA EDUCACION”  DE CONFORMIDAD CON LAS ESPECIFICACIONES TÉCNICAS ”.</t>
  </si>
  <si>
    <t>LAURA ISABEL BUITRAGO PEÑA</t>
  </si>
  <si>
    <t>COMERCIALIZADORA E&amp;T S.A.S.</t>
  </si>
  <si>
    <t>MICRO EMPRESA</t>
  </si>
  <si>
    <t>5</t>
  </si>
  <si>
    <t>FONDO DESARROLLO LOCAL DE LA CANDELARIA</t>
  </si>
  <si>
    <t>COMPRA DE ELEMENTOS DE DOTACIÓN PEDAGOGICA PARA EL INSTITUCION EDUCATIVA LA ARMONIA Y SU SEDE PARA EL AÑO 2018</t>
  </si>
  <si>
    <t>COMERCIALIZADORA E&amp;T SAS</t>
  </si>
  <si>
    <t>MUNICIPIO DE SESQUILÉ</t>
  </si>
  <si>
    <t>SUMINISTRO DE ELEMENTOS Y JUEGOS DIDACTICOS PARA FORTALECER EL DESARROLLO PSICOMOTRIZ Y DE LOS HOGARES COMUNITARIOS, LAS LUDOTECAS E INTRITUCIONES EDUCATIVAS DEL MUNICIPIO DE SESQULÉ CUNDINAMARCA</t>
  </si>
  <si>
    <t>ADQUIRIR BIENES PARA DOTAR LA CASA CULTURAL DEL ZIPA EN LA LOCALIDAD DE LA CANDELARIA</t>
  </si>
  <si>
    <t>COMPRA DE MATERIALES PEDAGOGICOS Y DIDACTICOS PARA DESARROLLAR LAS ACTIVIDADES PROPIAS DE LOS PROGRAMAS DE LA ADMINITRACIÓN MUNICIPAL ENMARCADOS EN EL PLAN DE DESARROLLO TENJO ES DE TODOS 2020-2023.</t>
  </si>
  <si>
    <t>MUNICIPIO DE TENJO</t>
  </si>
  <si>
    <r>
      <t xml:space="preserve">NO CUMPLE 
La Entidad considerará la experiencia del proponente mediante la presentación de </t>
    </r>
    <r>
      <rPr>
        <b/>
        <sz val="11"/>
        <rFont val="Arial Narrow"/>
        <family val="2"/>
      </rPr>
      <t>certificaciones de contratos ejecutados por el proponente</t>
    </r>
    <r>
      <rPr>
        <sz val="11"/>
        <rFont val="Arial Narrow"/>
        <family val="2"/>
      </rPr>
      <t>, que acrediten el cumplimiento de la experiencia en contratos celebrados con entidades públicas o privadas, que se encuentren EJECUTADOS, TERMINADOS Y LIQUIDADOS antes de la fecha de cierre del proceso.
Los proponentes deberán acreditar experiencia certificada mediante la presentación de máximo CUATRO (4) CERTIFICACIONES DE CONTRATOS, inscritos en el Registro único de Proponentes (RUP), cuyo objeto, actividades y/o alcance contemple.</t>
    </r>
  </si>
  <si>
    <t>GRUPO EMPRESARIAL SACSU S.A.S</t>
  </si>
  <si>
    <t>EXPERIENCIA_1.PDF</t>
  </si>
  <si>
    <t>MUNICIPIO DE SOPO</t>
  </si>
  <si>
    <t>DOTACIÓN, FABRICACIÓN E INSTALACIÓN DE MUEBLES, EQUIPOS DE LABORATORIO Y OTROS ELEMENTOS PARA LAS INSTITUCIONES EDUCATIVAS DEL MUNICIPIO DE SOPÓ Y LOS DISTINTOS PROGRAMAS DE LA ALCALDÍA MUNICIPAL DE SOPÓ</t>
  </si>
  <si>
    <t>CERTIFICADO CTO 08570-2023.ODF</t>
  </si>
  <si>
    <t>UNION TEMPORAL CAPITAL GROUP</t>
  </si>
  <si>
    <t>RODOS GROUP SAS</t>
  </si>
  <si>
    <t>GRUPO SOCIEDAD CAPITAL SAS</t>
  </si>
  <si>
    <t>4 PODER OR COMUNICACIONES SAS</t>
  </si>
  <si>
    <t>ADQUISICIÓN DE MOBILIARIO ESCOLAR</t>
  </si>
  <si>
    <t>CERTIFICACIÓN 4 PODER.PDF</t>
  </si>
  <si>
    <t>SECURITY VIDEO EQUIPMENT S.A.S</t>
  </si>
  <si>
    <t>ADQUIRIR ELEMENTOS AUDIOVISUALES DE MEDIOS DE COMUNICACIÓN Y MATERIAL TECNOLOGICO PARA LAS INSTITUCIONES EDUCATIVAS</t>
  </si>
  <si>
    <t>CONTRATAR EL SUMINISTRO, INSTALACION, PROGRAMACION, CONFIGURACION, DE MOBILIARIO, EQUIPOS Y SERVICIOS TECNOLOGICOS</t>
  </si>
  <si>
    <t>SUMINISTRO E INSTALACIÓN DE MOBILIARIO YEQUIPOS TECNOLÓGICOS Y ESPECIALIZADOS</t>
  </si>
  <si>
    <t>EXPERIENCIA.RAR</t>
  </si>
  <si>
    <t>SECRETARIA DE EDUCACION DISTRITAL</t>
  </si>
  <si>
    <t>DEPARTAMENTO DEL GUAVIARE</t>
  </si>
  <si>
    <t>UNIVERSIDAD DE CUNDINAMARCA - UDEC</t>
  </si>
  <si>
    <r>
      <t xml:space="preserve">NO CUMPLE 
La Entidad considerará la experiencia del proponente mediante la presentación de </t>
    </r>
    <r>
      <rPr>
        <b/>
        <sz val="11"/>
        <rFont val="Arial Narrow"/>
        <family val="2"/>
      </rPr>
      <t>certificaciones de contratos ejecutados por el proponente</t>
    </r>
    <r>
      <rPr>
        <sz val="11"/>
        <rFont val="Arial Narrow"/>
        <family val="2"/>
      </rPr>
      <t>, que acrediten el cumplimiento de la experiencia en contratos celebrados con entidades públicas o privadas, que se encuentren EJECUTADOS, TERMINADOS Y LIQUIDADOS antes de la fecha de cierre del proceso.</t>
    </r>
  </si>
  <si>
    <t>NO CUMPLE
 NO CORRESPONDE CON EL OBJETO PARA EL LOTE 1.(Lote 1: Mobiliario institucional, escolar y educativo y accesorios.)</t>
  </si>
  <si>
    <t>EXPERIENCIA CERTIFICADA</t>
  </si>
  <si>
    <t>163-165</t>
  </si>
  <si>
    <t>351-354</t>
  </si>
  <si>
    <t>MUNICIPIO CASTILLA LA NUEVA</t>
  </si>
  <si>
    <t>MUNICIPIO DE ZIPAQUIRA</t>
  </si>
  <si>
    <t>ADQUISICION DE EQUIPOS DE COMPUTO yMOBILIARIO PARA 9 SEDES EDUCATNAS RURALES YBIBLIOTECA MUNICIPAL CENTRO POBLADO SANLORENZO DEL MUNICIPIO DE CASTILLA LA NUEVA ENDESARROLLO DEL PROYECTO ADQUISICION EIMPLEMENTACION DE MEDIOS TIC' S Y HERRAMIENTASTECNOLOGICAS DE APRENDIZAJE EN EL MUNICIPIO DECASTILLA LA NUEVA CODIGO 2008501500029 yADQUISICION DE EQUIPOS DE COMPUTO yPERIFERICOS PARA LA ADMINISTRACION MUNICIPALDE CASTILLA LA NUEVA.</t>
  </si>
  <si>
    <t>COMPRA DE MOBILIARIO Y DOTACIÓN ESCOLAR, MATERIALPEDAGOGICO, MATERIAL AUDIOVISUAL, COMPUTADORES, LICENCIAS, IMPLEMENTOS DEPORTIVOS, TEXTOS ESCOLARES, PARA LAS INSTITUCIONES EDUCATIVAS OFICIALES DEL MUNICIPIO DE ZIPAQUIRÁ</t>
  </si>
  <si>
    <t>UNION TEMPORAL SERTALENTO SI 034 2014 : COMERCIALIZADORA SERLE.COM S.A.S.</t>
  </si>
  <si>
    <t>SI CUMPLE</t>
  </si>
  <si>
    <t>SERVICOL E INGENIERÍA SAS</t>
  </si>
  <si>
    <t>SISCOM SERVICIOS INTEGRALES SAS</t>
  </si>
  <si>
    <t>MUNICIPIO DE
SIMIJACA</t>
  </si>
  <si>
    <t>MUNICIPIO DE
SESQUILE</t>
  </si>
  <si>
    <t>SECRETARIA DE
EDUCACION DE
CALI</t>
  </si>
  <si>
    <t>COMPRA DE MOBILIARIO, TECNOLOGIA Y ACCESORIOS, PARA CONCEJO
MUNICIPAL, ADMINISTRACION CENTRAL E INSTITUCION EDUCATIVA AGUSTIN
PARRA DEL MUNICIPIO DE SIMIJACA-CUNDINAMARCA" El alcance del objeto
involucra el convenio Interadministrativo No SGO-CDCVI-353-2021</t>
  </si>
  <si>
    <t>ADQUISICIÓN E INSTALACIÓN A TODO COSTO DE EQUIPOS Y ENSERES DE
OFICINA, CON DESTINO A LA IMPLEMENTACIÓN DEL PROYECTO DE GESTORÍA
CATASTRAL DEL MUNICIPIO DE SESQUILÉ</t>
  </si>
  <si>
    <t>ADQUISICIÓN DEL MOBILIARIO ESCOLAR Y DE OFICINA PARA LAS INSTITUCIONES
EDUCATIVAS OFICIALES DEL DISTRITO ESPECIAL DE SANTIAGO DE CALI EN
DESARROLLO DE LA FICHA EBI 26003088 VIGENCIA 2022</t>
  </si>
  <si>
    <t>CONTRATO
ACTA LIQUIDACION</t>
  </si>
  <si>
    <t>Contrato 4</t>
  </si>
  <si>
    <t>COMERCIALIZADORA EYT SAS</t>
  </si>
  <si>
    <t>GRUPO EMPRESARIAL SACSU SAS</t>
  </si>
  <si>
    <t>SECURYTI VIDEO EQUIPMENT SAS</t>
  </si>
  <si>
    <t>COMERCIALIZADORA SERLE.COM</t>
  </si>
  <si>
    <t>SERVICOL-SISCOM</t>
  </si>
  <si>
    <t>Formato A. CRITERIOS LOTE 1.pdf</t>
  </si>
  <si>
    <t>Formato A. CRITERIOS LOTE 1.xlsx</t>
  </si>
  <si>
    <t>Formato A. CRITERIOS LOTE 1 Y LOTE 2.pdf</t>
  </si>
  <si>
    <t>Formato A. CRITERIOS LOTE 1 (1).pdf</t>
  </si>
  <si>
    <t>Formato C. COMPROMISO BUENAS PRACTICAS AMBIENTALES.pdf</t>
  </si>
  <si>
    <t xml:space="preserve">CUMPLE </t>
  </si>
  <si>
    <t>Formato C - COMPROMISO BUENAS PRACTICAS AMBIENTALES.pdf</t>
  </si>
  <si>
    <t>COMPROMISO BUENAS PRACTICAS AMBIENTALES.pdf</t>
  </si>
  <si>
    <t>Criterios sostenibles.pdf</t>
  </si>
  <si>
    <t>ANEXO ADICIONAL: FORMATO DE NOMBRE ARCHIVO CRITERIOS SOSTENIBLES DE SELECCIÓN</t>
  </si>
  <si>
    <t>EXPERIENCIA DEL PROPONENTE (FORMATO B)
Por experiencia se entiende: “Los contratos celebrados por el interesado para cada uno de los bienes, obras y servicios que ofrecerá a las Entidades Estatales, identificados con el Clasificador de Bienes y Servicios en el tercer nivel y su valor expresado en SMMLV. Los contratos celebrados por consorcios, uniones temporales y sociedades en las cuales el interesado tenga o haya tenido participación, para cada uno de los bienes, obras y servicios que ofrecerá a las Entidades Estatales, identificados con el Clasificador de Bienes y Servicios en el tercer nivel y su valor expresado en SMMLV.” (Decreto 1082 de 2015).
Teniendo en cuenta lo contemplado en el artículo 2.2.1.1.1.5.1 del Decreto 1082 de 2015, las personas naturales, jurídicas y cada uno de los integrantes del Consorcio o Unión Temporal interesados en participar en este proceso, deberán estar inscritos en el Registro Único de Proponentes de acuerdo con lo dispuesto por la Ley 1150 de 2007, modificado por el artículo 221 del Decreto 019 de 2012 y cumplir con una de las clasificaciones solicitadas.
En el caso de propuesta plural (Consorcio o Unión Temporal) la clasificación se obtiene cuando cada integrante cumpla con una de las clasificaciones solicitadas.
Los proponentes deben allegar el certificado de inscripción en el RUP, expedido por respectiva Cámara de Comercio dentro de los treinta (30) días anteriores al cierre del presente proceso de selección.
En caso de propuestas presentadas en Consorcio o Unión Temporal, cada uno de sus integrantes deberá anexar dicho certificado en igualdad de condiciones treinta (30) días anteriores al cierre. para garantizar que los proponentes hábiles para contratar tengan experiencia en la ejecución de dotación de elementos de igual o similares características a los del presente proceso de selección.
Para acreditar la experiencia deberá diligenciar en su totalidad el FORMATO B. DE EXPERIENCIA DEL PROPONENTE.
La Entidad considerará la experiencia del proponente mediante la presentación de certificaciones de contratos ejecutados por el proponente, que acrediten el cumplimiento de la experiencia en contratos celebrados con entidades públicas o privadas, que se encuentren EJECUTADOS, TERMINADOS Y LIQUIDADOS antes de la fecha de cierre del proceso.
Los proponentes deberán acreditar experiencia certificada mediante la presentación de máximo CUATRO (4) CERTIFICACIONES DE CONTRATOS, inscritos en el Registro único de Proponentes (RUP), cuyo objeto, actividades y/o alcance contemple.
OBJETO Y ALCANCE
Lote 1: Suministro de mobiliario institucional, escolar y educativo y accesorios.
Que la SUMATORIA SEA IGUAL O SUPERIOR AL 100% DEL PRESUPUESTO OFICIAL expresado en SMMLV
La experiencia que acredite el proponente deberá constar en contratos registrados en el RUP, codificados en por lo menos cinco (5) de las siguientes actividades del clasificador de bienes y servicios de Naciones Unidas-UNSPSC hasta el tercer nivel, teniendo en cuenta el lote de interés para presentarse
BUENAS PRÁCTICAS AMBIENTALES
Dentro de las buenas prácticas ambientales se debe incluir todas aquellas acciones que disminuyan el uso de recursos, como agua, energía, papel, entre otros,
•Los materiales de papelería utilizados en la prestación de los servicios del contrato deben ser de materiales reciclados o biodegradables tales como los libros de minutas, las carpetas, libros de control de entradas y salidas entre otros.
•Solamente imprimir los documentos que sean necesarios y estrictamente obligatorio, estos deberán estar impresos por ambas caras.
•Evitar el uso de plásticos de un solo uso para el embalaje de los elementos
•Garantizar que la disposición final o aprovechamiento de los residuos peligrosos o especiales que se puedan generar se realice de manera adecuada, con las medidas pertinentes que no genere impactos ambientales negativos.</t>
  </si>
  <si>
    <t>2. ACEPTACIÓN ANEXO TÉCNICO</t>
  </si>
  <si>
    <t>3. REQUISITO BUENAS PRÁCTICAS AMBIENTALES</t>
  </si>
  <si>
    <t>4. REQUISITOS INDICADORES FINANCIEROS</t>
  </si>
  <si>
    <t>5. REQUISITOS
JURIDICOS</t>
  </si>
  <si>
    <r>
      <t>FORMATO: EVALUACIÓN</t>
    </r>
    <r>
      <rPr>
        <b/>
        <sz val="16"/>
        <color rgb="FFFF0000"/>
        <rFont val="Arial"/>
        <family val="2"/>
      </rPr>
      <t xml:space="preserve"> </t>
    </r>
    <r>
      <rPr>
        <b/>
        <sz val="16"/>
        <rFont val="Arial"/>
        <family val="2"/>
      </rPr>
      <t>EXPERIENCIA MINIMA HABILITANTE PROPONENTES</t>
    </r>
  </si>
  <si>
    <t xml:space="preserve">SUBSANÓ BAJO REFERENCIA DEL MENSAJE: CO1.MSG.7309570 FORMATO B EXPERIENCIA LOTE 1 FECHA 6/12/2024 
</t>
  </si>
  <si>
    <t xml:space="preserve">SUBSANÓ BAJO REFERENCIA DEL MENSAJE: CO1.MSG.7309570 FORMATO B EXPERIENCIA LOTE 1 FECHA 6/12/2024 </t>
  </si>
  <si>
    <t>SUBSANÓ BAJO REFERENCIA DE MENSAJE: CO1.MSG.7317807 ANEXO: RUP DICIEMBRE FECHA: 09-12-2024</t>
  </si>
  <si>
    <t>FDLT-SASI-388-2024 (120880) LOTE 1</t>
  </si>
  <si>
    <t>Formato A. CRITERIOS LOTE 2.pdf</t>
  </si>
  <si>
    <t xml:space="preserve">* Ver evaluación experiencia mínima habilitante-general
* Ver aceptación anexo técnico
</t>
  </si>
  <si>
    <t>PROCESO FDLT-SASI-388-2024 (120880)-LOTE 1</t>
  </si>
  <si>
    <t>SELECCIÓN ABREVIADA POR SUBASTA INVERSA</t>
  </si>
  <si>
    <t xml:space="preserve">      FORMATO EVALUACIÓN CAPACIDAD FINANCIERA Y ORGANIZACIONAL DEL PROPONENTE</t>
  </si>
  <si>
    <t>“ADQUIRIR A TITULO DE COMPRAVENTA A MONTO AGOTABLE ELEMENTOS DE MOBILIARIO INSTITUCIONAL, TECNOLOGIA, AUDIOVISUALES Y TECNOLOGIA COMPUTADORES PARA LA DOTACION PEDAGOGICA DE LAS INSTITUCIONES EDUCATIVAS DE LA LOCALIDAD DE TEUSAQUILLO EN EL MARCO DE LOS PROYECTOS: 2049 “TEUSAQUILLO ENTORNO PROTECTOR PARA LOS NIÑOS Y LAS NIÑAS Y LAS NIÑAS DE CONFORMIDAD CON LAS DISPOSICIONES TÉCNICAS ESTABLECIDAS” Y 2157 “TEUSAQUILLO RESPIRA EDUCACION” DE CONFORMIDAD CON LAS ESPECIFICACIONES TÉCNICAS”.</t>
  </si>
  <si>
    <t xml:space="preserve">INDICADORES SOLICITADOS
DEL PROCESO </t>
  </si>
  <si>
    <t>&gt; O = a 1,88</t>
  </si>
  <si>
    <t>&lt; O = a 0,48%</t>
  </si>
  <si>
    <t>&gt; O = a 2,34</t>
  </si>
  <si>
    <t>&gt; O = a 0,19</t>
  </si>
  <si>
    <t>&gt; O = a 0,08</t>
  </si>
  <si>
    <t>INDICADORES SOLICITADOS CRITERIO DIFERENCIAL DE EMPRENDIMIENTO Y EMPRESAS DE MUJERES Y/O MIPYMES</t>
  </si>
  <si>
    <t xml:space="preserve">CALCULOS PROPIOS </t>
  </si>
  <si>
    <t>REVISION ( CALCULOS VS RUP )</t>
  </si>
  <si>
    <t>NIT 
PROPONENTE</t>
  </si>
  <si>
    <t xml:space="preserve">NOMBRE DEL 
PROPONENTE </t>
  </si>
  <si>
    <t xml:space="preserve"> % ACCIONARIA</t>
  </si>
  <si>
    <t>ACTIVO 
CORRIENTE</t>
  </si>
  <si>
    <t>ACTIVO 
TOTAL</t>
  </si>
  <si>
    <t>PASIVO 
CORRIENTE</t>
  </si>
  <si>
    <t>PASIVO 
TOTAL</t>
  </si>
  <si>
    <t>HABILITADO/ NO HABILITADO</t>
  </si>
  <si>
    <t>900300970-1</t>
  </si>
  <si>
    <t>IND</t>
  </si>
  <si>
    <t>UNIÓN TEMPORAL CAPITAL GROUP</t>
  </si>
  <si>
    <t>3.1</t>
  </si>
  <si>
    <t>SECURITY VIDEO EQUIPMENT SAS</t>
  </si>
  <si>
    <t>5.1</t>
  </si>
  <si>
    <t>CONSORCIO SERVICOL-SISCOM</t>
  </si>
  <si>
    <t>CONSORCIO</t>
  </si>
  <si>
    <t>6.1</t>
  </si>
  <si>
    <t>EL OFERENTE NO CUMPLE CON EL ROE RENTABILIDAD DEL PATRIMONIO</t>
  </si>
  <si>
    <t>* Nota: Nota: Si el proponente es un consorcio, unión temporal o cualquier otra modalidad de asociación, cada uno de sus integrantes deberá allegar el Correspondiente Certificado de Registro Único de Proponentes con la información financiera a 31 de diciembre de 2023.
La evaluación financiera y organizacional de las propuestas se efectuará a partir de la información contenida en el RUP vigente y en firme. En tal sentido, la evaluación de la capacidad financiera se realizará de acuerdo con la información reportada en el Registro, de acuerdo con las disposiciones establecidas en la Subsección 5, de la Sección 1, del Capítulo 1, del Título 1, de la Parte 2 del Decreto 1082 de 2015, o las normas que las modifiquen, adicionen o sustituyan. 
En todo caso, “Si el interesado no tiene antigüedad suficiente para tener estados financieros auditados a 31 de diciembre, debe inscribirse con estados financieros de corte trimestral, suscritos por el representante legal y el auditor o contador o estados financieros de apertura”.
En este contexto, los indicadores de capacidad financiera y organizacional ya no corresponderán a los últimos tres (3) años fiscales anteriores a la inscripción o renovación. Asimismo, con la pérdida de vigencia de los parágrafo transitorios de los artículos 2.2.1.1.1.5.2 y 2.2.1.1.1.5.6 del Decreto 1082 de 2015, el parágrafo transitorio del artículo 2.2.1.1.1.6.2 ibidem –adicionados por el art. 6 del Decreto 399 de 2021 y sustituido por el art. 3 del Decreto 579 de 2021– es inaplicable por sustracción de materia. En consecuencia, cesa la posibilidad de acreditar los indicadores de los numerales 3 y 4 artículo 2.2.1.1.1.5.3 ibidem teniendo en cuenta el mejor año fiscal que se refleje en el registro de cada proponente.
Estas normas transitorias no perdieron su vigencia con la finalización de la emergencia sanitaria, pues el Decreto 1041 de 2022 –al prorrogar las medidas de los Decretos 399 y 579 de 2021– las extendió durante el 2023, vigencia fiscal que finalizó el 31 de diciembre pasado. En consecuencia, una interpretación razonable permite concluir que a partir del 1° de enero de 2024 los indicadores deben acreditarse frente a la Cámara de Comercio conforme a las reglas de generales del Decreto 1082 de 2015, es decir, con la información contable del año inmediatamente anterior –nums. 1.3 y 2.3 del artículo 2.2.1.1.1.5.2 del Decreto 1082 de 2015–.</t>
  </si>
  <si>
    <t>HABILITADO</t>
  </si>
  <si>
    <t>VALENTINA CIFUENTES MUÑOZ</t>
  </si>
  <si>
    <t>*vVer evvaluación financiiera</t>
  </si>
  <si>
    <t>Subsana mediante mensaje No 7328774</t>
  </si>
  <si>
    <t>1. Formato B EXPERIENCIA LOTE 1
1.1CERTIFICACION MOBILIARIO CALI CRISTIAN</t>
  </si>
  <si>
    <r>
      <rPr>
        <b/>
        <sz val="12"/>
        <color theme="1"/>
        <rFont val="Arial Narrow"/>
        <family val="2"/>
      </rPr>
      <t xml:space="preserve"> REFERENCIA DEL MENSAJE:CO1.MSG.7339710.FECHA:11-12-2024 CODIGO DEL MENSJAE 7358582 DEL 13 DE DICIEMBRE DEL 2024</t>
    </r>
    <r>
      <rPr>
        <b/>
        <sz val="12"/>
        <color rgb="FFFF0000"/>
        <rFont val="Arial Narrow"/>
        <family val="2"/>
      </rPr>
      <t xml:space="preserve">
</t>
    </r>
    <r>
      <rPr>
        <sz val="12"/>
        <rFont val="Arial Narrow"/>
        <family val="2"/>
      </rPr>
      <t xml:space="preserve">
NO APORTA  EL FORMATO DE  ACEPTACION DE LAS CONDICIONES TECNICAS EN EL FORMATO A CRITERIOS LOTE 1  del proceso SASI-388.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</si>
</sst>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164" formatCode="_-&quot;$&quot;\ * #,##0_-;\-&quot;$&quot;\ * #,##0_-;_-&quot;$&quot;\ * &quot;-&quot;_-;_-@_-"/>
    <numFmt numFmtId="165" formatCode="_-&quot;$&quot;\ * #,##0.00_-;\-&quot;$&quot;\ * #,##0.00_-;_-&quot;$&quot;\ * &quot;-&quot;??_-;_-@_-"/>
    <numFmt numFmtId="166" formatCode="_-* #,##0.00\ &quot;€&quot;_-;\-* #,##0.00\ &quot;€&quot;_-;_-* &quot;-&quot;??\ &quot;€&quot;_-;_-@_-"/>
    <numFmt numFmtId="167" formatCode="_-* #,##0.00\ _€_-;\-* #,##0.00\ _€_-;_-* &quot;-&quot;??\ _€_-;_-@_-"/>
    <numFmt numFmtId="168" formatCode="_(* #,##0_);_(* \(#,##0\);_(* &quot;-&quot;_);_(@_)"/>
    <numFmt numFmtId="169" formatCode="[$$-240A]\ #,##0.00;[Red][$$-240A]\ \-#,##0.00"/>
    <numFmt numFmtId="170" formatCode="[$-C0A]dd\-mmm\-yy;@"/>
    <numFmt numFmtId="171" formatCode="_([$$-240A]\ * #,##0.00_);_([$$-240A]\ * \(#,##0.00\);_([$$-240A]\ * &quot;-&quot;??_);_(@_)"/>
    <numFmt numFmtId="172" formatCode="_([$$-240A]\ * #,##0_);_([$$-240A]\ * \(#,##0\);_([$$-240A]\ * &quot;-&quot;??_);_(@_)"/>
    <numFmt numFmtId="173" formatCode="_-&quot;$&quot;\ * #,##0_-;\-&quot;$&quot;\ * #,##0_-;_-&quot;$&quot;\ * &quot;-&quot;_-;_-@"/>
    <numFmt numFmtId="174" formatCode="[$$-240A]\ #,##0.00;\-[$$-240A]\ #,##0.00"/>
    <numFmt numFmtId="175" formatCode="_(&quot;$&quot;* #,##0_);_(&quot;$&quot;* \(#,##0\);_(&quot;$&quot;* &quot;-&quot;_);_(@_)"/>
    <numFmt numFmtId="176" formatCode="[$$-240A]\ #,##0;\-[$$-240A]\ #,##0"/>
    <numFmt numFmtId="177" formatCode="&quot;$&quot;#,##0_);[Red]\(&quot;$&quot;#,##0\)"/>
    <numFmt numFmtId="178" formatCode="0.0%"/>
  </numFmts>
  <fonts count="8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b/>
      <sz val="14"/>
      <color rgb="FF000000"/>
      <name val="Calibri"/>
      <family val="2"/>
    </font>
    <font>
      <b/>
      <sz val="12"/>
      <color theme="1"/>
      <name val="Arial Narrow"/>
      <family val="2"/>
    </font>
    <font>
      <sz val="9"/>
      <name val="Arial Narrow"/>
      <family val="2"/>
    </font>
    <font>
      <b/>
      <sz val="16"/>
      <name val="Arial Narrow"/>
      <family val="2"/>
    </font>
    <font>
      <b/>
      <sz val="12"/>
      <color rgb="FFFF0000"/>
      <name val="Arial Narrow"/>
      <family val="2"/>
    </font>
    <font>
      <sz val="16"/>
      <name val="Arial"/>
      <family val="2"/>
    </font>
    <font>
      <sz val="13"/>
      <name val="Arial Narrow"/>
      <family val="2"/>
    </font>
    <font>
      <b/>
      <sz val="14"/>
      <color rgb="FFFF0000"/>
      <name val="Arial Narrow"/>
      <family val="2"/>
    </font>
    <font>
      <b/>
      <sz val="13"/>
      <name val="Arial Narrow"/>
      <family val="2"/>
    </font>
    <font>
      <b/>
      <sz val="10"/>
      <color rgb="FFFF0000"/>
      <name val="Arial Narrow"/>
      <family val="2"/>
    </font>
    <font>
      <sz val="10"/>
      <color rgb="FF000000"/>
      <name val="Calibri"/>
      <family val="2"/>
      <scheme val="minor"/>
    </font>
    <font>
      <b/>
      <sz val="10"/>
      <color rgb="FF000000"/>
      <name val="Calibri"/>
      <family val="2"/>
      <scheme val="minor"/>
    </font>
    <font>
      <u/>
      <sz val="11"/>
      <color theme="10"/>
      <name val="Calibri"/>
      <family val="2"/>
      <scheme val="minor"/>
    </font>
    <font>
      <sz val="10"/>
      <color rgb="FF000000"/>
      <name val="Times New Roman"/>
      <family val="1"/>
    </font>
    <font>
      <sz val="12"/>
      <name val="Arial"/>
      <family val="2"/>
    </font>
    <font>
      <sz val="13"/>
      <name val="Arial"/>
      <family val="2"/>
    </font>
    <font>
      <b/>
      <sz val="13"/>
      <name val="Arial"/>
      <family val="2"/>
    </font>
    <font>
      <sz val="10"/>
      <name val="Arial"/>
      <family val="2"/>
    </font>
    <font>
      <i/>
      <sz val="10"/>
      <color rgb="FFFF0000"/>
      <name val="Arial"/>
      <family val="2"/>
    </font>
    <font>
      <b/>
      <sz val="16"/>
      <color rgb="FFFF0000"/>
      <name val="Arial"/>
      <family val="2"/>
    </font>
    <font>
      <b/>
      <sz val="8"/>
      <name val="Arial"/>
      <family val="2"/>
    </font>
    <font>
      <b/>
      <sz val="10"/>
      <color indexed="8"/>
      <name val="Arial"/>
      <family val="2"/>
    </font>
    <font>
      <sz val="11"/>
      <color rgb="FF424242"/>
      <name val="Arial"/>
      <family val="2"/>
    </font>
    <font>
      <sz val="8"/>
      <name val="Arial"/>
      <family val="2"/>
    </font>
    <font>
      <b/>
      <sz val="11"/>
      <color theme="1"/>
      <name val="Calibri"/>
      <family val="2"/>
      <scheme val="minor"/>
    </font>
    <font>
      <sz val="11"/>
      <color theme="1"/>
      <name val="Calibri"/>
      <family val="2"/>
    </font>
    <font>
      <b/>
      <sz val="24"/>
      <name val="Arial"/>
      <family val="2"/>
    </font>
    <font>
      <sz val="24"/>
      <name val="Arial"/>
      <family val="2"/>
    </font>
    <font>
      <sz val="10"/>
      <name val="Calibri"/>
      <family val="2"/>
    </font>
    <font>
      <b/>
      <sz val="20"/>
      <name val="Arial"/>
      <family val="2"/>
    </font>
    <font>
      <b/>
      <sz val="20"/>
      <name val="Calibri"/>
      <family val="2"/>
    </font>
    <font>
      <b/>
      <sz val="18"/>
      <color theme="1"/>
      <name val="Calibri"/>
      <family val="2"/>
      <scheme val="minor"/>
    </font>
    <font>
      <b/>
      <sz val="20"/>
      <color theme="1"/>
      <name val="Calibri"/>
      <family val="2"/>
      <scheme val="minor"/>
    </font>
    <font>
      <sz val="12"/>
      <color theme="1"/>
      <name val="Arial"/>
      <family val="2"/>
    </font>
    <font>
      <b/>
      <sz val="14"/>
      <color theme="1"/>
      <name val="Calibri"/>
      <family val="2"/>
      <scheme val="minor"/>
    </font>
    <font>
      <b/>
      <sz val="14"/>
      <color theme="1"/>
      <name val="Arial"/>
      <family val="2"/>
    </font>
    <font>
      <b/>
      <sz val="16"/>
      <color theme="1"/>
      <name val="Calibri"/>
      <family val="2"/>
      <scheme val="minor"/>
    </font>
    <font>
      <b/>
      <sz val="11"/>
      <name val="Calibri"/>
      <family val="2"/>
    </font>
    <font>
      <sz val="11"/>
      <color theme="1"/>
      <name val="Arial"/>
      <family val="2"/>
    </font>
    <font>
      <sz val="11"/>
      <color rgb="FF000000"/>
      <name val="Arial"/>
      <family val="2"/>
    </font>
    <font>
      <sz val="12"/>
      <color theme="1"/>
      <name val="Calibri"/>
      <family val="2"/>
    </font>
    <font>
      <b/>
      <sz val="12"/>
      <color theme="1"/>
      <name val="Arial"/>
      <family val="2"/>
    </font>
    <font>
      <b/>
      <sz val="18"/>
      <color rgb="FFFF0000"/>
      <name val="Arial"/>
      <family val="2"/>
    </font>
    <font>
      <sz val="14"/>
      <color theme="1"/>
      <name val="Arial"/>
      <family val="2"/>
    </font>
    <font>
      <sz val="13"/>
      <color theme="1"/>
      <name val="Arial"/>
      <family val="2"/>
    </font>
    <font>
      <sz val="13"/>
      <color rgb="FF000000"/>
      <name val="Arial"/>
      <family val="2"/>
    </font>
    <font>
      <b/>
      <sz val="11"/>
      <name val="Arial"/>
      <family val="2"/>
    </font>
  </fonts>
  <fills count="1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2"/>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2F2F2"/>
        <bgColor rgb="FF000000"/>
      </patternFill>
    </fill>
    <fill>
      <patternFill patternType="solid">
        <fgColor theme="9" tint="0.7999816888943144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bgColor indexed="64"/>
      </patternFill>
    </fill>
  </fills>
  <borders count="57">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diagonal/>
    </border>
    <border>
      <left/>
      <right style="medium">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s>
  <cellStyleXfs count="54">
    <xf numFmtId="0" fontId="0" fillId="0" borderId="0"/>
    <xf numFmtId="167" fontId="19"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18" fillId="0" borderId="0"/>
    <xf numFmtId="9" fontId="18" fillId="0" borderId="0" applyFont="0" applyFill="0" applyBorder="0" applyAlignment="0" applyProtection="0"/>
    <xf numFmtId="9" fontId="19" fillId="0" borderId="0" applyFont="0" applyFill="0" applyBorder="0" applyAlignment="0" applyProtection="0"/>
    <xf numFmtId="0" fontId="20" fillId="0" borderId="0"/>
    <xf numFmtId="168" fontId="21" fillId="0" borderId="0" applyFont="0" applyFill="0" applyBorder="0" applyAlignment="0" applyProtection="0"/>
    <xf numFmtId="9"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9" fontId="12" fillId="0" borderId="0" applyFont="0" applyFill="0" applyBorder="0" applyAlignment="0" applyProtection="0"/>
    <xf numFmtId="0" fontId="11" fillId="0" borderId="0"/>
    <xf numFmtId="0" fontId="12" fillId="0" borderId="0"/>
    <xf numFmtId="0" fontId="12" fillId="0" borderId="0"/>
    <xf numFmtId="9" fontId="12" fillId="0" borderId="0" applyFont="0" applyFill="0" applyBorder="0" applyAlignment="0" applyProtection="0"/>
    <xf numFmtId="166" fontId="12" fillId="0" borderId="0" applyFont="0" applyFill="0" applyBorder="0" applyAlignment="0" applyProtection="0"/>
    <xf numFmtId="0" fontId="29" fillId="0" borderId="0"/>
    <xf numFmtId="0" fontId="10" fillId="0" borderId="0"/>
    <xf numFmtId="0" fontId="12" fillId="0" borderId="0"/>
    <xf numFmtId="167" fontId="12" fillId="0" borderId="0" applyFont="0" applyFill="0" applyBorder="0" applyAlignment="0" applyProtection="0"/>
    <xf numFmtId="9" fontId="12" fillId="0" borderId="0" applyFont="0" applyFill="0" applyBorder="0" applyAlignment="0" applyProtection="0"/>
    <xf numFmtId="0" fontId="9" fillId="0" borderId="0"/>
    <xf numFmtId="164" fontId="12" fillId="0" borderId="0" applyFill="0" applyBorder="0" applyAlignment="0" applyProtection="0"/>
    <xf numFmtId="164" fontId="12" fillId="0" borderId="0" applyFill="0" applyBorder="0" applyAlignment="0" applyProtection="0"/>
    <xf numFmtId="167" fontId="12" fillId="0" borderId="0" applyFont="0" applyFill="0" applyBorder="0" applyAlignment="0" applyProtection="0"/>
    <xf numFmtId="166"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41" fontId="21" fillId="0" borderId="0" applyFont="0" applyFill="0" applyBorder="0" applyAlignment="0" applyProtection="0"/>
    <xf numFmtId="0" fontId="8" fillId="0" borderId="0"/>
    <xf numFmtId="164" fontId="12" fillId="0" borderId="0" applyFont="0" applyFill="0" applyBorder="0" applyAlignment="0" applyProtection="0"/>
    <xf numFmtId="0" fontId="7" fillId="0" borderId="0"/>
    <xf numFmtId="164" fontId="7" fillId="0" borderId="0" applyFont="0" applyFill="0" applyBorder="0" applyAlignment="0" applyProtection="0"/>
    <xf numFmtId="0" fontId="45" fillId="0" borderId="0" applyNumberFormat="0" applyFill="0" applyBorder="0" applyAlignment="0" applyProtection="0"/>
    <xf numFmtId="165" fontId="7" fillId="0" borderId="0" applyFont="0" applyFill="0" applyBorder="0" applyAlignment="0" applyProtection="0"/>
    <xf numFmtId="0" fontId="46" fillId="0" borderId="0"/>
    <xf numFmtId="0" fontId="6" fillId="0" borderId="0"/>
    <xf numFmtId="164" fontId="50" fillId="0" borderId="0" applyFont="0" applyFill="0" applyBorder="0" applyAlignment="0" applyProtection="0"/>
    <xf numFmtId="0" fontId="5" fillId="0" borderId="0"/>
    <xf numFmtId="175" fontId="5" fillId="0" borderId="0" applyFont="0" applyFill="0" applyBorder="0" applyAlignment="0" applyProtection="0"/>
    <xf numFmtId="9" fontId="5" fillId="0" borderId="0" applyFont="0" applyFill="0" applyBorder="0" applyAlignment="0" applyProtection="0"/>
    <xf numFmtId="165" fontId="5" fillId="0" borderId="0" applyFont="0" applyFill="0" applyBorder="0" applyAlignment="0" applyProtection="0"/>
    <xf numFmtId="0" fontId="4" fillId="0" borderId="0"/>
    <xf numFmtId="0" fontId="3" fillId="0" borderId="0"/>
    <xf numFmtId="0" fontId="2" fillId="0" borderId="0"/>
    <xf numFmtId="9" fontId="2" fillId="0" borderId="0" applyFont="0" applyFill="0" applyBorder="0" applyAlignment="0" applyProtection="0"/>
    <xf numFmtId="175" fontId="2" fillId="0" borderId="0" applyFont="0" applyFill="0" applyBorder="0" applyAlignment="0" applyProtection="0"/>
    <xf numFmtId="165" fontId="2" fillId="0" borderId="0" applyFont="0" applyFill="0" applyBorder="0" applyAlignment="0" applyProtection="0"/>
    <xf numFmtId="0" fontId="1" fillId="0" borderId="0"/>
    <xf numFmtId="9" fontId="1" fillId="0" borderId="0" applyFont="0" applyFill="0" applyBorder="0" applyAlignment="0" applyProtection="0"/>
    <xf numFmtId="175" fontId="1" fillId="0" borderId="0" applyFont="0" applyFill="0" applyBorder="0" applyAlignment="0" applyProtection="0"/>
    <xf numFmtId="165" fontId="1" fillId="0" borderId="0" applyFont="0" applyFill="0" applyBorder="0" applyAlignment="0" applyProtection="0"/>
  </cellStyleXfs>
  <cellXfs count="718">
    <xf numFmtId="0" fontId="0" fillId="0" borderId="0" xfId="0"/>
    <xf numFmtId="0" fontId="14" fillId="0" borderId="0" xfId="0" applyFont="1" applyAlignment="1" applyProtection="1">
      <alignment vertical="center"/>
      <protection hidden="1"/>
    </xf>
    <xf numFmtId="0" fontId="15" fillId="0" borderId="0" xfId="0" applyFont="1" applyProtection="1">
      <protection hidden="1"/>
    </xf>
    <xf numFmtId="0" fontId="23" fillId="0" borderId="0" xfId="14" applyFont="1" applyAlignment="1">
      <alignment vertical="center"/>
    </xf>
    <xf numFmtId="172" fontId="24" fillId="3" borderId="0" xfId="2" applyNumberFormat="1" applyFont="1" applyFill="1" applyBorder="1" applyAlignment="1" applyProtection="1">
      <alignment horizontal="center" vertical="center"/>
      <protection locked="0" hidden="1"/>
    </xf>
    <xf numFmtId="171" fontId="24" fillId="3" borderId="0" xfId="17" applyNumberFormat="1" applyFont="1" applyFill="1" applyBorder="1" applyAlignment="1" applyProtection="1">
      <alignment horizontal="center" vertical="center" wrapText="1"/>
      <protection locked="0" hidden="1"/>
    </xf>
    <xf numFmtId="0" fontId="12" fillId="0" borderId="0" xfId="0" applyFont="1" applyProtection="1">
      <protection hidden="1"/>
    </xf>
    <xf numFmtId="0" fontId="13" fillId="0" borderId="0" xfId="0" applyFont="1" applyAlignment="1" applyProtection="1">
      <alignment vertical="center"/>
      <protection hidden="1"/>
    </xf>
    <xf numFmtId="0" fontId="13" fillId="3" borderId="0" xfId="0" applyFont="1" applyFill="1" applyAlignment="1" applyProtection="1">
      <alignment vertical="center"/>
      <protection hidden="1"/>
    </xf>
    <xf numFmtId="0" fontId="14" fillId="3" borderId="0" xfId="0" applyFont="1" applyFill="1" applyAlignment="1" applyProtection="1">
      <alignment vertical="center"/>
      <protection hidden="1"/>
    </xf>
    <xf numFmtId="0" fontId="12" fillId="3" borderId="0" xfId="0" applyFont="1" applyFill="1" applyProtection="1">
      <protection hidden="1"/>
    </xf>
    <xf numFmtId="0" fontId="12" fillId="3" borderId="0" xfId="7" applyFont="1" applyFill="1"/>
    <xf numFmtId="0" fontId="12" fillId="0" borderId="0" xfId="7" applyFont="1"/>
    <xf numFmtId="0" fontId="12" fillId="0" borderId="0" xfId="0" applyFont="1" applyAlignment="1" applyProtection="1">
      <alignment vertical="center"/>
      <protection hidden="1"/>
    </xf>
    <xf numFmtId="0" fontId="12" fillId="0" borderId="0" xfId="0" applyFont="1" applyAlignment="1" applyProtection="1">
      <alignment vertical="top" wrapText="1"/>
      <protection hidden="1"/>
    </xf>
    <xf numFmtId="0" fontId="14" fillId="3" borderId="0" xfId="0" applyFont="1" applyFill="1" applyAlignment="1" applyProtection="1">
      <alignment horizontal="center"/>
      <protection hidden="1"/>
    </xf>
    <xf numFmtId="0" fontId="12" fillId="3" borderId="0" xfId="14" applyFill="1" applyAlignment="1">
      <alignment horizontal="center" vertical="center"/>
    </xf>
    <xf numFmtId="0" fontId="15" fillId="3" borderId="0" xfId="14" applyFont="1" applyFill="1" applyAlignment="1">
      <alignment vertical="center" wrapText="1"/>
    </xf>
    <xf numFmtId="9" fontId="26" fillId="3" borderId="0" xfId="16" applyFont="1" applyFill="1" applyBorder="1" applyAlignment="1" applyProtection="1">
      <alignment horizontal="center" vertical="center" wrapText="1"/>
      <protection locked="0" hidden="1"/>
    </xf>
    <xf numFmtId="169" fontId="26" fillId="3" borderId="0" xfId="17" applyNumberFormat="1" applyFont="1" applyFill="1" applyBorder="1" applyAlignment="1" applyProtection="1">
      <alignment horizontal="center" vertical="center" wrapText="1"/>
      <protection locked="0" hidden="1"/>
    </xf>
    <xf numFmtId="171" fontId="26" fillId="3" borderId="0" xfId="17" applyNumberFormat="1" applyFont="1" applyFill="1" applyBorder="1" applyAlignment="1" applyProtection="1">
      <alignment horizontal="right" vertical="center" wrapText="1"/>
      <protection locked="0" hidden="1"/>
    </xf>
    <xf numFmtId="171" fontId="26" fillId="3" borderId="0" xfId="17" applyNumberFormat="1" applyFont="1" applyFill="1" applyBorder="1" applyAlignment="1" applyProtection="1">
      <alignment horizontal="center" vertical="center" wrapText="1"/>
      <protection locked="0" hidden="1"/>
    </xf>
    <xf numFmtId="172" fontId="27" fillId="3" borderId="0" xfId="2" applyNumberFormat="1" applyFont="1" applyFill="1" applyBorder="1" applyAlignment="1" applyProtection="1">
      <alignment vertical="center"/>
      <protection locked="0" hidden="1"/>
    </xf>
    <xf numFmtId="172" fontId="26" fillId="3" borderId="0" xfId="2" applyNumberFormat="1" applyFont="1" applyFill="1" applyBorder="1" applyAlignment="1" applyProtection="1">
      <alignment vertical="center"/>
      <protection locked="0" hidden="1"/>
    </xf>
    <xf numFmtId="0" fontId="26" fillId="0" borderId="4" xfId="0" applyFont="1" applyBorder="1" applyAlignment="1" applyProtection="1">
      <alignment horizontal="center" vertical="center"/>
      <protection locked="0" hidden="1"/>
    </xf>
    <xf numFmtId="0" fontId="26" fillId="0" borderId="4" xfId="0" applyFont="1" applyBorder="1" applyAlignment="1" applyProtection="1">
      <alignment horizontal="center" vertical="center" wrapText="1"/>
      <protection locked="0" hidden="1"/>
    </xf>
    <xf numFmtId="0" fontId="24" fillId="3" borderId="0" xfId="14" applyFont="1" applyFill="1" applyAlignment="1">
      <alignment vertical="center" wrapText="1"/>
    </xf>
    <xf numFmtId="0" fontId="24" fillId="3" borderId="0" xfId="14" applyFont="1" applyFill="1" applyAlignment="1">
      <alignment horizontal="center" vertical="center" wrapText="1"/>
    </xf>
    <xf numFmtId="0" fontId="24" fillId="3" borderId="0" xfId="14" applyFont="1" applyFill="1" applyAlignment="1">
      <alignment horizontal="right" vertical="center" wrapText="1"/>
    </xf>
    <xf numFmtId="49" fontId="27" fillId="3" borderId="0" xfId="0" applyNumberFormat="1" applyFont="1" applyFill="1" applyAlignment="1" applyProtection="1">
      <alignment vertical="center"/>
      <protection locked="0" hidden="1"/>
    </xf>
    <xf numFmtId="49" fontId="24" fillId="3" borderId="0" xfId="0" applyNumberFormat="1" applyFont="1" applyFill="1" applyAlignment="1" applyProtection="1">
      <alignment horizontal="right" vertical="center"/>
      <protection locked="0" hidden="1"/>
    </xf>
    <xf numFmtId="49" fontId="24" fillId="3" borderId="0" xfId="0" applyNumberFormat="1" applyFont="1" applyFill="1" applyAlignment="1" applyProtection="1">
      <alignment horizontal="center" vertical="center"/>
      <protection locked="0" hidden="1"/>
    </xf>
    <xf numFmtId="49" fontId="24" fillId="3" borderId="0" xfId="0" applyNumberFormat="1" applyFont="1" applyFill="1" applyAlignment="1" applyProtection="1">
      <alignment horizontal="right" vertical="center" wrapText="1"/>
      <protection locked="0" hidden="1"/>
    </xf>
    <xf numFmtId="0" fontId="25" fillId="3" borderId="0" xfId="0" applyFont="1" applyFill="1" applyAlignment="1" applyProtection="1">
      <alignment vertical="center"/>
      <protection hidden="1"/>
    </xf>
    <xf numFmtId="0" fontId="25" fillId="3" borderId="0" xfId="0" applyFont="1" applyFill="1" applyAlignment="1" applyProtection="1">
      <alignment vertical="center" wrapText="1"/>
      <protection hidden="1"/>
    </xf>
    <xf numFmtId="0" fontId="28" fillId="3" borderId="0" xfId="0" applyFont="1" applyFill="1" applyAlignment="1" applyProtection="1">
      <alignment vertical="center" wrapText="1"/>
      <protection hidden="1"/>
    </xf>
    <xf numFmtId="0" fontId="12" fillId="0" borderId="30" xfId="14" applyBorder="1" applyAlignment="1">
      <alignment horizontal="center" vertical="center"/>
    </xf>
    <xf numFmtId="4" fontId="12" fillId="3" borderId="0" xfId="7" applyNumberFormat="1" applyFont="1" applyFill="1"/>
    <xf numFmtId="0" fontId="22" fillId="3" borderId="0" xfId="14" applyFont="1" applyFill="1" applyAlignment="1">
      <alignment vertical="center" wrapText="1"/>
    </xf>
    <xf numFmtId="4" fontId="24" fillId="3" borderId="0" xfId="14" applyNumberFormat="1" applyFont="1" applyFill="1" applyAlignment="1">
      <alignment vertical="center" wrapText="1"/>
    </xf>
    <xf numFmtId="49" fontId="16" fillId="3" borderId="0" xfId="0" applyNumberFormat="1" applyFont="1" applyFill="1" applyAlignment="1" applyProtection="1">
      <alignment horizontal="center" vertical="center"/>
      <protection hidden="1"/>
    </xf>
    <xf numFmtId="4" fontId="24" fillId="3" borderId="0" xfId="0" applyNumberFormat="1" applyFont="1" applyFill="1" applyAlignment="1" applyProtection="1">
      <alignment horizontal="right" vertical="center" wrapText="1"/>
      <protection locked="0" hidden="1"/>
    </xf>
    <xf numFmtId="0" fontId="13" fillId="2" borderId="0" xfId="0" applyFont="1" applyFill="1" applyAlignment="1" applyProtection="1">
      <alignment vertical="center"/>
      <protection hidden="1"/>
    </xf>
    <xf numFmtId="0" fontId="14" fillId="2" borderId="0" xfId="0" applyFont="1" applyFill="1" applyAlignment="1" applyProtection="1">
      <alignment vertical="center"/>
      <protection hidden="1"/>
    </xf>
    <xf numFmtId="0" fontId="24" fillId="5" borderId="14" xfId="14" applyFont="1" applyFill="1" applyBorder="1" applyAlignment="1">
      <alignment horizontal="center" vertical="center" wrapText="1"/>
    </xf>
    <xf numFmtId="0" fontId="34" fillId="5" borderId="4" xfId="14" applyFont="1" applyFill="1" applyBorder="1" applyAlignment="1">
      <alignment horizontal="center" vertical="center" wrapText="1"/>
    </xf>
    <xf numFmtId="0" fontId="12" fillId="5" borderId="6" xfId="0" applyFont="1" applyFill="1" applyBorder="1" applyAlignment="1">
      <alignment vertical="center"/>
    </xf>
    <xf numFmtId="0" fontId="24" fillId="2" borderId="14" xfId="14" applyFont="1" applyFill="1" applyBorder="1" applyAlignment="1">
      <alignment horizontal="center" vertical="center" wrapText="1"/>
    </xf>
    <xf numFmtId="0" fontId="12" fillId="3" borderId="0" xfId="0" applyFont="1" applyFill="1" applyAlignment="1" applyProtection="1">
      <alignment vertical="center"/>
      <protection hidden="1"/>
    </xf>
    <xf numFmtId="4" fontId="28" fillId="3" borderId="0" xfId="0" applyNumberFormat="1" applyFont="1" applyFill="1" applyAlignment="1" applyProtection="1">
      <alignment vertical="center" wrapText="1"/>
      <protection hidden="1"/>
    </xf>
    <xf numFmtId="0" fontId="15" fillId="3" borderId="0" xfId="0" applyFont="1" applyFill="1" applyProtection="1">
      <protection hidden="1"/>
    </xf>
    <xf numFmtId="0" fontId="28" fillId="0" borderId="7" xfId="0" applyFont="1" applyBorder="1" applyProtection="1">
      <protection hidden="1"/>
    </xf>
    <xf numFmtId="0" fontId="28" fillId="0" borderId="0" xfId="0" applyFont="1" applyProtection="1">
      <protection hidden="1"/>
    </xf>
    <xf numFmtId="0" fontId="24" fillId="0" borderId="0" xfId="0" applyFont="1" applyAlignment="1" applyProtection="1">
      <alignment vertical="top" wrapText="1"/>
      <protection hidden="1"/>
    </xf>
    <xf numFmtId="4" fontId="24" fillId="0" borderId="0" xfId="0" applyNumberFormat="1" applyFont="1" applyAlignment="1" applyProtection="1">
      <alignment vertical="top" wrapText="1"/>
      <protection hidden="1"/>
    </xf>
    <xf numFmtId="0" fontId="31" fillId="5" borderId="4" xfId="0" applyFont="1" applyFill="1" applyBorder="1" applyAlignment="1" applyProtection="1">
      <alignment horizontal="center" vertical="center"/>
      <protection hidden="1"/>
    </xf>
    <xf numFmtId="9" fontId="32" fillId="0" borderId="4" xfId="16" applyFont="1" applyFill="1" applyBorder="1" applyAlignment="1" applyProtection="1">
      <alignment horizontal="center" vertical="center" wrapText="1"/>
      <protection locked="0" hidden="1"/>
    </xf>
    <xf numFmtId="9" fontId="32" fillId="0" borderId="4" xfId="12" applyFont="1" applyFill="1" applyBorder="1" applyAlignment="1" applyProtection="1">
      <alignment horizontal="center" vertical="center" wrapText="1"/>
      <protection locked="0" hidden="1"/>
    </xf>
    <xf numFmtId="4" fontId="31" fillId="5" borderId="4" xfId="17" applyNumberFormat="1" applyFont="1" applyFill="1" applyBorder="1" applyAlignment="1" applyProtection="1">
      <alignment horizontal="center" vertical="center" wrapText="1"/>
      <protection hidden="1"/>
    </xf>
    <xf numFmtId="2" fontId="31" fillId="0" borderId="4" xfId="17" applyNumberFormat="1" applyFont="1" applyFill="1" applyBorder="1" applyAlignment="1" applyProtection="1">
      <alignment horizontal="center" vertical="center" wrapText="1"/>
      <protection hidden="1"/>
    </xf>
    <xf numFmtId="0" fontId="31" fillId="3" borderId="0" xfId="0" applyFont="1" applyFill="1" applyAlignment="1" applyProtection="1">
      <alignment horizontal="center" vertical="center"/>
      <protection hidden="1"/>
    </xf>
    <xf numFmtId="0" fontId="26" fillId="3" borderId="0" xfId="0" applyFont="1" applyFill="1" applyAlignment="1" applyProtection="1">
      <alignment horizontal="center" vertical="center"/>
      <protection locked="0" hidden="1"/>
    </xf>
    <xf numFmtId="0" fontId="26" fillId="3" borderId="0" xfId="0" applyFont="1" applyFill="1" applyAlignment="1" applyProtection="1">
      <alignment horizontal="center" vertical="center" wrapText="1"/>
      <protection locked="0" hidden="1"/>
    </xf>
    <xf numFmtId="170" fontId="26" fillId="3" borderId="0" xfId="0" applyNumberFormat="1" applyFont="1" applyFill="1" applyAlignment="1" applyProtection="1">
      <alignment horizontal="center" vertical="center" wrapText="1"/>
      <protection locked="0" hidden="1"/>
    </xf>
    <xf numFmtId="4" fontId="26" fillId="3" borderId="0" xfId="17" applyNumberFormat="1" applyFont="1" applyFill="1" applyBorder="1" applyAlignment="1" applyProtection="1">
      <alignment horizontal="center" vertical="center" wrapText="1"/>
      <protection locked="0" hidden="1"/>
    </xf>
    <xf numFmtId="2" fontId="24" fillId="5" borderId="4" xfId="17" applyNumberFormat="1" applyFont="1" applyFill="1" applyBorder="1" applyAlignment="1" applyProtection="1">
      <alignment horizontal="center" vertical="center" wrapText="1"/>
      <protection locked="0" hidden="1"/>
    </xf>
    <xf numFmtId="171" fontId="24" fillId="3" borderId="0" xfId="17" applyNumberFormat="1" applyFont="1" applyFill="1" applyBorder="1" applyAlignment="1" applyProtection="1">
      <alignment horizontal="center" vertical="center"/>
      <protection locked="0" hidden="1"/>
    </xf>
    <xf numFmtId="0" fontId="43" fillId="0" borderId="0" xfId="14" applyFont="1" applyAlignment="1">
      <alignment horizontal="center" vertical="center"/>
    </xf>
    <xf numFmtId="4" fontId="12" fillId="0" borderId="0" xfId="0" applyNumberFormat="1" applyFont="1" applyAlignment="1" applyProtection="1">
      <alignment vertical="top" wrapText="1"/>
      <protection hidden="1"/>
    </xf>
    <xf numFmtId="0" fontId="15" fillId="0" borderId="0" xfId="0" applyFont="1"/>
    <xf numFmtId="0" fontId="15" fillId="0" borderId="4" xfId="0" applyFont="1" applyBorder="1" applyAlignment="1">
      <alignment vertical="center"/>
    </xf>
    <xf numFmtId="0" fontId="12" fillId="0" borderId="4" xfId="0" applyFont="1" applyBorder="1"/>
    <xf numFmtId="9" fontId="0" fillId="0" borderId="4" xfId="12" applyFont="1" applyBorder="1"/>
    <xf numFmtId="0" fontId="15" fillId="0" borderId="0" xfId="0" applyFont="1" applyAlignment="1">
      <alignment wrapText="1"/>
    </xf>
    <xf numFmtId="0" fontId="12" fillId="0" borderId="0" xfId="0" applyFont="1"/>
    <xf numFmtId="174" fontId="0" fillId="0" borderId="0" xfId="2" applyNumberFormat="1" applyFont="1"/>
    <xf numFmtId="14" fontId="12" fillId="0" borderId="4" xfId="12" applyNumberFormat="1" applyFont="1" applyBorder="1"/>
    <xf numFmtId="0" fontId="24" fillId="4" borderId="14" xfId="14" applyFont="1" applyFill="1" applyBorder="1" applyAlignment="1">
      <alignment horizontal="center" vertical="center" wrapText="1"/>
    </xf>
    <xf numFmtId="0" fontId="47" fillId="3" borderId="0" xfId="0" applyFont="1" applyFill="1" applyProtection="1">
      <protection hidden="1"/>
    </xf>
    <xf numFmtId="0" fontId="47" fillId="0" borderId="0" xfId="0" applyFont="1" applyProtection="1">
      <protection hidden="1"/>
    </xf>
    <xf numFmtId="0" fontId="48" fillId="3" borderId="0" xfId="0" applyFont="1" applyFill="1" applyProtection="1">
      <protection hidden="1"/>
    </xf>
    <xf numFmtId="171" fontId="41" fillId="3" borderId="0" xfId="17" applyNumberFormat="1" applyFont="1" applyFill="1" applyBorder="1" applyAlignment="1" applyProtection="1">
      <alignment horizontal="center" vertical="center" wrapText="1"/>
      <protection locked="0" hidden="1"/>
    </xf>
    <xf numFmtId="0" fontId="48" fillId="0" borderId="0" xfId="0" applyFont="1" applyProtection="1">
      <protection hidden="1"/>
    </xf>
    <xf numFmtId="0" fontId="0" fillId="0" borderId="4" xfId="0" applyBorder="1"/>
    <xf numFmtId="0" fontId="15" fillId="0" borderId="0" xfId="0" applyFont="1" applyAlignment="1">
      <alignment horizontal="center"/>
    </xf>
    <xf numFmtId="49" fontId="24" fillId="5" borderId="5" xfId="0" applyNumberFormat="1" applyFont="1" applyFill="1" applyBorder="1" applyAlignment="1" applyProtection="1">
      <alignment horizontal="center" vertical="center"/>
      <protection locked="0" hidden="1"/>
    </xf>
    <xf numFmtId="49" fontId="24" fillId="5" borderId="8" xfId="0" applyNumberFormat="1" applyFont="1" applyFill="1" applyBorder="1" applyAlignment="1" applyProtection="1">
      <alignment horizontal="center" vertical="center"/>
      <protection locked="0" hidden="1"/>
    </xf>
    <xf numFmtId="171" fontId="41" fillId="3" borderId="0" xfId="17" applyNumberFormat="1" applyFont="1" applyFill="1" applyBorder="1" applyAlignment="1" applyProtection="1">
      <alignment vertical="center"/>
      <protection locked="0" hidden="1"/>
    </xf>
    <xf numFmtId="0" fontId="15" fillId="3" borderId="20" xfId="14" applyFont="1" applyFill="1" applyBorder="1" applyProtection="1">
      <protection hidden="1"/>
    </xf>
    <xf numFmtId="0" fontId="15" fillId="3" borderId="19" xfId="14" applyFont="1" applyFill="1" applyBorder="1" applyProtection="1">
      <protection hidden="1"/>
    </xf>
    <xf numFmtId="0" fontId="15" fillId="3" borderId="22" xfId="14" applyFont="1" applyFill="1" applyBorder="1" applyProtection="1">
      <protection hidden="1"/>
    </xf>
    <xf numFmtId="0" fontId="15" fillId="3" borderId="0" xfId="14" applyFont="1" applyFill="1" applyProtection="1">
      <protection hidden="1"/>
    </xf>
    <xf numFmtId="0" fontId="15" fillId="3" borderId="15" xfId="14" applyFont="1" applyFill="1" applyBorder="1" applyProtection="1">
      <protection hidden="1"/>
    </xf>
    <xf numFmtId="49" fontId="27" fillId="0" borderId="6" xfId="0" applyNumberFormat="1" applyFont="1" applyBorder="1" applyAlignment="1" applyProtection="1">
      <alignment horizontal="center" vertical="center"/>
      <protection locked="0" hidden="1"/>
    </xf>
    <xf numFmtId="171" fontId="24" fillId="3" borderId="20" xfId="17" applyNumberFormat="1" applyFont="1" applyFill="1" applyBorder="1" applyAlignment="1" applyProtection="1">
      <alignment horizontal="center" vertical="center" wrapText="1"/>
      <protection locked="0" hidden="1"/>
    </xf>
    <xf numFmtId="171" fontId="24" fillId="3" borderId="19" xfId="17" applyNumberFormat="1" applyFont="1" applyFill="1" applyBorder="1" applyAlignment="1" applyProtection="1">
      <alignment horizontal="center" vertical="center" wrapText="1"/>
      <protection locked="0" hidden="1"/>
    </xf>
    <xf numFmtId="171" fontId="24" fillId="3" borderId="19" xfId="17" applyNumberFormat="1" applyFont="1" applyFill="1" applyBorder="1" applyAlignment="1" applyProtection="1">
      <alignment horizontal="center" vertical="center"/>
      <protection locked="0" hidden="1"/>
    </xf>
    <xf numFmtId="2" fontId="24" fillId="3" borderId="19" xfId="17" applyNumberFormat="1" applyFont="1" applyFill="1" applyBorder="1" applyAlignment="1" applyProtection="1">
      <alignment horizontal="center" vertical="center"/>
      <protection locked="0" hidden="1"/>
    </xf>
    <xf numFmtId="0" fontId="14" fillId="3" borderId="21" xfId="0" applyFont="1" applyFill="1" applyBorder="1" applyAlignment="1" applyProtection="1">
      <alignment horizontal="center" vertical="center"/>
      <protection hidden="1"/>
    </xf>
    <xf numFmtId="171" fontId="41" fillId="3" borderId="22" xfId="17" applyNumberFormat="1" applyFont="1" applyFill="1" applyBorder="1" applyAlignment="1" applyProtection="1">
      <alignment horizontal="center" vertical="center" wrapText="1"/>
      <protection locked="0" hidden="1"/>
    </xf>
    <xf numFmtId="0" fontId="49" fillId="3" borderId="23" xfId="0" applyFont="1" applyFill="1" applyBorder="1" applyAlignment="1" applyProtection="1">
      <alignment horizontal="center" vertical="center"/>
      <protection hidden="1"/>
    </xf>
    <xf numFmtId="171" fontId="24" fillId="3" borderId="22" xfId="17" applyNumberFormat="1" applyFont="1" applyFill="1" applyBorder="1" applyAlignment="1" applyProtection="1">
      <alignment horizontal="center" vertical="center" wrapText="1"/>
      <protection locked="0" hidden="1"/>
    </xf>
    <xf numFmtId="0" fontId="14" fillId="3" borderId="23" xfId="0" applyFont="1" applyFill="1" applyBorder="1" applyAlignment="1" applyProtection="1">
      <alignment horizontal="center" vertical="center"/>
      <protection hidden="1"/>
    </xf>
    <xf numFmtId="0" fontId="31" fillId="3" borderId="24" xfId="0" applyFont="1" applyFill="1" applyBorder="1" applyAlignment="1" applyProtection="1">
      <alignment horizontal="center" vertical="center"/>
      <protection hidden="1"/>
    </xf>
    <xf numFmtId="0" fontId="26" fillId="3" borderId="15" xfId="0" applyFont="1" applyFill="1" applyBorder="1" applyAlignment="1" applyProtection="1">
      <alignment horizontal="center" vertical="center"/>
      <protection locked="0" hidden="1"/>
    </xf>
    <xf numFmtId="0" fontId="26" fillId="3" borderId="15" xfId="0" applyFont="1" applyFill="1" applyBorder="1" applyAlignment="1" applyProtection="1">
      <alignment horizontal="center" vertical="center" wrapText="1"/>
      <protection locked="0" hidden="1"/>
    </xf>
    <xf numFmtId="170" fontId="26" fillId="3" borderId="15" xfId="0" applyNumberFormat="1" applyFont="1" applyFill="1" applyBorder="1" applyAlignment="1" applyProtection="1">
      <alignment horizontal="center" vertical="center" wrapText="1"/>
      <protection locked="0" hidden="1"/>
    </xf>
    <xf numFmtId="171" fontId="26" fillId="3" borderId="15" xfId="17" applyNumberFormat="1" applyFont="1" applyFill="1" applyBorder="1" applyAlignment="1" applyProtection="1">
      <alignment horizontal="right" vertical="center" wrapText="1"/>
      <protection locked="0" hidden="1"/>
    </xf>
    <xf numFmtId="171" fontId="26" fillId="3" borderId="15" xfId="17" applyNumberFormat="1" applyFont="1" applyFill="1" applyBorder="1" applyAlignment="1" applyProtection="1">
      <alignment horizontal="center" vertical="center" wrapText="1"/>
      <protection locked="0" hidden="1"/>
    </xf>
    <xf numFmtId="4" fontId="26" fillId="3" borderId="15" xfId="17" applyNumberFormat="1" applyFont="1" applyFill="1" applyBorder="1" applyAlignment="1" applyProtection="1">
      <alignment horizontal="center" vertical="center" wrapText="1"/>
      <protection locked="0" hidden="1"/>
    </xf>
    <xf numFmtId="0" fontId="12" fillId="0" borderId="25" xfId="0" applyFont="1" applyBorder="1" applyProtection="1">
      <protection hidden="1"/>
    </xf>
    <xf numFmtId="171" fontId="24" fillId="3" borderId="4" xfId="17" applyNumberFormat="1" applyFont="1" applyFill="1" applyBorder="1" applyAlignment="1" applyProtection="1">
      <alignment horizontal="center" vertical="center" wrapText="1"/>
      <protection locked="0" hidden="1"/>
    </xf>
    <xf numFmtId="2" fontId="24" fillId="3" borderId="0" xfId="17" applyNumberFormat="1" applyFont="1" applyFill="1" applyBorder="1" applyAlignment="1" applyProtection="1">
      <alignment horizontal="center" vertical="center" wrapText="1"/>
      <protection locked="0" hidden="1"/>
    </xf>
    <xf numFmtId="9" fontId="37" fillId="0" borderId="4" xfId="12" applyFont="1" applyFill="1" applyBorder="1" applyAlignment="1">
      <alignment horizontal="center" vertical="center" wrapText="1"/>
    </xf>
    <xf numFmtId="174" fontId="0" fillId="0" borderId="0" xfId="0" applyNumberFormat="1"/>
    <xf numFmtId="0" fontId="31" fillId="3" borderId="22" xfId="14" applyFont="1" applyFill="1" applyBorder="1" applyAlignment="1" applyProtection="1">
      <alignment horizontal="center" vertical="center"/>
      <protection hidden="1"/>
    </xf>
    <xf numFmtId="0" fontId="31" fillId="3" borderId="0" xfId="14" applyFont="1" applyFill="1" applyAlignment="1" applyProtection="1">
      <alignment horizontal="center" vertical="center"/>
      <protection hidden="1"/>
    </xf>
    <xf numFmtId="0" fontId="12" fillId="3" borderId="15" xfId="14" applyFill="1" applyBorder="1" applyAlignment="1" applyProtection="1">
      <alignment vertical="top" wrapText="1"/>
      <protection hidden="1"/>
    </xf>
    <xf numFmtId="0" fontId="12" fillId="3" borderId="19" xfId="0" applyFont="1" applyFill="1" applyBorder="1" applyAlignment="1" applyProtection="1">
      <alignment vertical="top" wrapText="1"/>
      <protection hidden="1"/>
    </xf>
    <xf numFmtId="0" fontId="12" fillId="3" borderId="0" xfId="14" applyFill="1" applyProtection="1">
      <protection hidden="1"/>
    </xf>
    <xf numFmtId="0" fontId="12" fillId="0" borderId="0" xfId="14" applyProtection="1">
      <protection hidden="1"/>
    </xf>
    <xf numFmtId="0" fontId="12" fillId="3" borderId="0" xfId="14" applyFill="1" applyAlignment="1" applyProtection="1">
      <alignment vertical="center"/>
      <protection hidden="1"/>
    </xf>
    <xf numFmtId="0" fontId="25" fillId="3" borderId="0" xfId="14" applyFont="1" applyFill="1" applyAlignment="1" applyProtection="1">
      <alignment vertical="center"/>
      <protection hidden="1"/>
    </xf>
    <xf numFmtId="0" fontId="25" fillId="3" borderId="0" xfId="14" applyFont="1" applyFill="1" applyAlignment="1" applyProtection="1">
      <alignment vertical="center" wrapText="1"/>
      <protection hidden="1"/>
    </xf>
    <xf numFmtId="0" fontId="12" fillId="0" borderId="0" xfId="14" applyAlignment="1" applyProtection="1">
      <alignment vertical="center"/>
      <protection hidden="1"/>
    </xf>
    <xf numFmtId="0" fontId="15" fillId="0" borderId="0" xfId="14" applyFont="1" applyProtection="1">
      <protection hidden="1"/>
    </xf>
    <xf numFmtId="0" fontId="25" fillId="5" borderId="4" xfId="14" applyFont="1" applyFill="1" applyBorder="1" applyAlignment="1" applyProtection="1">
      <alignment horizontal="center" vertical="center" wrapText="1"/>
      <protection hidden="1"/>
    </xf>
    <xf numFmtId="0" fontId="31" fillId="3" borderId="20" xfId="14" applyFont="1" applyFill="1" applyBorder="1" applyAlignment="1" applyProtection="1">
      <alignment horizontal="center" vertical="center"/>
      <protection hidden="1"/>
    </xf>
    <xf numFmtId="0" fontId="26" fillId="3" borderId="19" xfId="14" applyFont="1" applyFill="1" applyBorder="1" applyAlignment="1" applyProtection="1">
      <alignment horizontal="center" vertical="center"/>
      <protection locked="0" hidden="1"/>
    </xf>
    <xf numFmtId="0" fontId="26" fillId="3" borderId="19" xfId="14" applyFont="1" applyFill="1" applyBorder="1" applyAlignment="1" applyProtection="1">
      <alignment horizontal="center" vertical="center" wrapText="1"/>
      <protection locked="0" hidden="1"/>
    </xf>
    <xf numFmtId="170" fontId="26" fillId="3" borderId="19" xfId="14" applyNumberFormat="1" applyFont="1" applyFill="1" applyBorder="1" applyAlignment="1" applyProtection="1">
      <alignment horizontal="center" vertical="center" wrapText="1"/>
      <protection locked="0" hidden="1"/>
    </xf>
    <xf numFmtId="170" fontId="26" fillId="3" borderId="21" xfId="14" applyNumberFormat="1" applyFont="1" applyFill="1" applyBorder="1" applyAlignment="1" applyProtection="1">
      <alignment horizontal="center" vertical="center" wrapText="1"/>
      <protection locked="0" hidden="1"/>
    </xf>
    <xf numFmtId="0" fontId="26" fillId="3" borderId="0" xfId="14" applyFont="1" applyFill="1" applyAlignment="1" applyProtection="1">
      <alignment horizontal="center" vertical="center"/>
      <protection locked="0" hidden="1"/>
    </xf>
    <xf numFmtId="0" fontId="26" fillId="3" borderId="0" xfId="14" applyFont="1" applyFill="1" applyAlignment="1" applyProtection="1">
      <alignment horizontal="center" vertical="center" wrapText="1"/>
      <protection locked="0" hidden="1"/>
    </xf>
    <xf numFmtId="170" fontId="26" fillId="3" borderId="0" xfId="14" applyNumberFormat="1" applyFont="1" applyFill="1" applyAlignment="1" applyProtection="1">
      <alignment horizontal="center" vertical="center" wrapText="1"/>
      <protection locked="0" hidden="1"/>
    </xf>
    <xf numFmtId="170" fontId="26" fillId="3" borderId="23" xfId="14" applyNumberFormat="1" applyFont="1" applyFill="1" applyBorder="1" applyAlignment="1" applyProtection="1">
      <alignment horizontal="center" vertical="center" wrapText="1"/>
      <protection locked="0" hidden="1"/>
    </xf>
    <xf numFmtId="170" fontId="24" fillId="3" borderId="23" xfId="14" applyNumberFormat="1" applyFont="1" applyFill="1" applyBorder="1" applyAlignment="1" applyProtection="1">
      <alignment horizontal="center" vertical="center" wrapText="1"/>
      <protection locked="0" hidden="1"/>
    </xf>
    <xf numFmtId="0" fontId="15" fillId="3" borderId="15" xfId="14" applyFont="1" applyFill="1" applyBorder="1" applyAlignment="1" applyProtection="1">
      <alignment horizontal="center" vertical="top"/>
      <protection hidden="1"/>
    </xf>
    <xf numFmtId="0" fontId="24" fillId="3" borderId="0" xfId="14" applyFont="1" applyFill="1" applyAlignment="1" applyProtection="1">
      <alignment horizontal="center" vertical="center"/>
      <protection locked="0" hidden="1"/>
    </xf>
    <xf numFmtId="0" fontId="12" fillId="0" borderId="0" xfId="14" applyAlignment="1" applyProtection="1">
      <alignment vertical="top" wrapText="1"/>
      <protection hidden="1"/>
    </xf>
    <xf numFmtId="0" fontId="23" fillId="3" borderId="0" xfId="14" applyFont="1" applyFill="1" applyProtection="1">
      <protection hidden="1"/>
    </xf>
    <xf numFmtId="0" fontId="35" fillId="3" borderId="22" xfId="14" applyFont="1" applyFill="1" applyBorder="1" applyAlignment="1" applyProtection="1">
      <alignment horizontal="center" vertical="center"/>
      <protection hidden="1"/>
    </xf>
    <xf numFmtId="0" fontId="35" fillId="3" borderId="0" xfId="14" applyFont="1" applyFill="1" applyAlignment="1" applyProtection="1">
      <alignment horizontal="center" vertical="center"/>
      <protection locked="0" hidden="1"/>
    </xf>
    <xf numFmtId="170" fontId="35" fillId="3" borderId="23" xfId="14" applyNumberFormat="1" applyFont="1" applyFill="1" applyBorder="1" applyAlignment="1" applyProtection="1">
      <alignment horizontal="center" vertical="center" wrapText="1"/>
      <protection locked="0" hidden="1"/>
    </xf>
    <xf numFmtId="0" fontId="23" fillId="0" borderId="0" xfId="14" applyFont="1" applyProtection="1">
      <protection hidden="1"/>
    </xf>
    <xf numFmtId="0" fontId="12" fillId="3" borderId="0" xfId="7" applyFont="1" applyFill="1" applyAlignment="1">
      <alignment vertical="center"/>
    </xf>
    <xf numFmtId="0" fontId="15" fillId="3" borderId="0" xfId="14" applyFont="1" applyFill="1" applyAlignment="1" applyProtection="1">
      <alignment vertical="center"/>
      <protection hidden="1"/>
    </xf>
    <xf numFmtId="0" fontId="23" fillId="3" borderId="0" xfId="14" applyFont="1" applyFill="1" applyAlignment="1" applyProtection="1">
      <alignment vertical="center"/>
      <protection hidden="1"/>
    </xf>
    <xf numFmtId="0" fontId="15" fillId="0" borderId="0" xfId="14" applyFont="1" applyAlignment="1" applyProtection="1">
      <alignment vertical="center"/>
      <protection hidden="1"/>
    </xf>
    <xf numFmtId="170" fontId="24" fillId="3" borderId="0" xfId="14" applyNumberFormat="1" applyFont="1" applyFill="1" applyAlignment="1" applyProtection="1">
      <alignment horizontal="center" vertical="center" wrapText="1"/>
      <protection locked="0" hidden="1"/>
    </xf>
    <xf numFmtId="0" fontId="12" fillId="0" borderId="4" xfId="0" applyFont="1" applyBorder="1" applyAlignment="1">
      <alignment horizontal="justify" vertical="center" wrapText="1"/>
    </xf>
    <xf numFmtId="0" fontId="13" fillId="3" borderId="20" xfId="0" applyFont="1" applyFill="1" applyBorder="1" applyAlignment="1" applyProtection="1">
      <alignment horizontal="center" vertical="center"/>
      <protection hidden="1"/>
    </xf>
    <xf numFmtId="0" fontId="13" fillId="3" borderId="19" xfId="0" applyFont="1" applyFill="1" applyBorder="1" applyAlignment="1" applyProtection="1">
      <alignment horizontal="center" vertical="center"/>
      <protection hidden="1"/>
    </xf>
    <xf numFmtId="0" fontId="17" fillId="3" borderId="19" xfId="0" applyFont="1" applyFill="1" applyBorder="1" applyAlignment="1" applyProtection="1">
      <alignment horizontal="center"/>
      <protection hidden="1"/>
    </xf>
    <xf numFmtId="4" fontId="17" fillId="3" borderId="19" xfId="0" applyNumberFormat="1" applyFont="1" applyFill="1" applyBorder="1" applyAlignment="1" applyProtection="1">
      <alignment horizontal="center"/>
      <protection hidden="1"/>
    </xf>
    <xf numFmtId="0" fontId="38" fillId="0" borderId="21" xfId="0" applyFont="1" applyBorder="1" applyProtection="1">
      <protection hidden="1"/>
    </xf>
    <xf numFmtId="49" fontId="27" fillId="5" borderId="16" xfId="0" applyNumberFormat="1" applyFont="1" applyFill="1" applyBorder="1" applyAlignment="1" applyProtection="1">
      <alignment horizontal="center" vertical="center"/>
      <protection locked="0" hidden="1"/>
    </xf>
    <xf numFmtId="0" fontId="24" fillId="5" borderId="14" xfId="14" quotePrefix="1" applyFont="1" applyFill="1" applyBorder="1" applyAlignment="1">
      <alignment horizontal="center" vertical="center" wrapText="1"/>
    </xf>
    <xf numFmtId="164" fontId="14" fillId="3" borderId="0" xfId="39" applyFont="1" applyFill="1" applyAlignment="1" applyProtection="1">
      <alignment vertical="center"/>
      <protection hidden="1"/>
    </xf>
    <xf numFmtId="164" fontId="53" fillId="3" borderId="0" xfId="39" applyFont="1" applyFill="1" applyAlignment="1" applyProtection="1">
      <alignment vertical="center"/>
      <protection hidden="1"/>
    </xf>
    <xf numFmtId="0" fontId="12" fillId="0" borderId="4" xfId="14" applyBorder="1" applyAlignment="1">
      <alignment horizontal="center" vertical="center"/>
    </xf>
    <xf numFmtId="0" fontId="12" fillId="0" borderId="0" xfId="14"/>
    <xf numFmtId="0" fontId="14" fillId="3" borderId="22" xfId="14" applyFont="1" applyFill="1" applyBorder="1" applyAlignment="1">
      <alignment horizontal="center"/>
    </xf>
    <xf numFmtId="0" fontId="14" fillId="3" borderId="0" xfId="14" applyFont="1" applyFill="1" applyAlignment="1">
      <alignment horizontal="center"/>
    </xf>
    <xf numFmtId="0" fontId="14" fillId="3" borderId="0" xfId="14" applyFont="1" applyFill="1" applyAlignment="1">
      <alignment horizontal="center" vertical="center"/>
    </xf>
    <xf numFmtId="0" fontId="14" fillId="3" borderId="23" xfId="14" applyFont="1" applyFill="1" applyBorder="1" applyAlignment="1">
      <alignment horizontal="center"/>
    </xf>
    <xf numFmtId="0" fontId="22" fillId="3" borderId="22" xfId="14" applyFont="1" applyFill="1" applyBorder="1"/>
    <xf numFmtId="0" fontId="22" fillId="3" borderId="0" xfId="14" applyFont="1" applyFill="1"/>
    <xf numFmtId="0" fontId="22" fillId="3" borderId="0" xfId="14" applyFont="1" applyFill="1" applyAlignment="1">
      <alignment horizontal="center" vertical="center"/>
    </xf>
    <xf numFmtId="0" fontId="22" fillId="3" borderId="23" xfId="14" applyFont="1" applyFill="1" applyBorder="1"/>
    <xf numFmtId="0" fontId="12" fillId="0" borderId="22" xfId="14" applyBorder="1"/>
    <xf numFmtId="0" fontId="12" fillId="0" borderId="0" xfId="14" applyAlignment="1">
      <alignment horizontal="center" vertical="center"/>
    </xf>
    <xf numFmtId="0" fontId="12" fillId="0" borderId="23" xfId="14" applyBorder="1"/>
    <xf numFmtId="0" fontId="47" fillId="0" borderId="30" xfId="14" applyFont="1" applyBorder="1" applyAlignment="1">
      <alignment horizontal="center" vertical="center"/>
    </xf>
    <xf numFmtId="0" fontId="12" fillId="3" borderId="0" xfId="14" applyFill="1"/>
    <xf numFmtId="0" fontId="15" fillId="3" borderId="0" xfId="14" applyFont="1" applyFill="1"/>
    <xf numFmtId="0" fontId="15" fillId="0" borderId="0" xfId="14" applyFont="1"/>
    <xf numFmtId="0" fontId="12" fillId="3" borderId="15" xfId="14" applyFill="1" applyBorder="1"/>
    <xf numFmtId="0" fontId="12" fillId="3" borderId="15" xfId="14" applyFill="1" applyBorder="1" applyAlignment="1">
      <alignment horizontal="center" vertical="center"/>
    </xf>
    <xf numFmtId="0" fontId="22" fillId="3" borderId="24" xfId="14" applyFont="1" applyFill="1" applyBorder="1" applyAlignment="1">
      <alignment horizontal="center"/>
    </xf>
    <xf numFmtId="0" fontId="22" fillId="3" borderId="15" xfId="14" applyFont="1" applyFill="1" applyBorder="1" applyAlignment="1">
      <alignment horizontal="center"/>
    </xf>
    <xf numFmtId="0" fontId="22" fillId="3" borderId="25" xfId="14" applyFont="1" applyFill="1" applyBorder="1" applyAlignment="1">
      <alignment horizontal="center"/>
    </xf>
    <xf numFmtId="0" fontId="15" fillId="0" borderId="4" xfId="14" applyFont="1" applyBorder="1" applyAlignment="1">
      <alignment horizontal="center" vertical="center" wrapText="1"/>
    </xf>
    <xf numFmtId="0" fontId="12" fillId="3" borderId="20" xfId="14" applyFill="1" applyBorder="1"/>
    <xf numFmtId="0" fontId="12" fillId="3" borderId="19" xfId="14" applyFill="1" applyBorder="1"/>
    <xf numFmtId="0" fontId="12" fillId="3" borderId="21" xfId="14" applyFill="1" applyBorder="1"/>
    <xf numFmtId="0" fontId="12" fillId="3" borderId="22" xfId="14" applyFill="1" applyBorder="1"/>
    <xf numFmtId="0" fontId="12" fillId="3" borderId="23" xfId="14" applyFill="1" applyBorder="1"/>
    <xf numFmtId="0" fontId="12" fillId="3" borderId="0" xfId="14" applyFill="1" applyAlignment="1">
      <alignment horizontal="center"/>
    </xf>
    <xf numFmtId="0" fontId="12" fillId="3" borderId="22" xfId="14" applyFill="1" applyBorder="1" applyAlignment="1">
      <alignment horizontal="center"/>
    </xf>
    <xf numFmtId="0" fontId="12" fillId="0" borderId="0" xfId="14" applyAlignment="1">
      <alignment horizontal="center"/>
    </xf>
    <xf numFmtId="0" fontId="12" fillId="3" borderId="24" xfId="14" applyFill="1" applyBorder="1"/>
    <xf numFmtId="0" fontId="12" fillId="3" borderId="25" xfId="14" applyFill="1" applyBorder="1"/>
    <xf numFmtId="0" fontId="24" fillId="0" borderId="4" xfId="14" applyFont="1" applyBorder="1" applyAlignment="1">
      <alignment horizontal="center" vertical="center" wrapText="1"/>
    </xf>
    <xf numFmtId="0" fontId="15" fillId="0" borderId="4" xfId="14" applyFont="1" applyBorder="1" applyAlignment="1">
      <alignment horizontal="center" vertical="center"/>
    </xf>
    <xf numFmtId="0" fontId="25" fillId="11" borderId="6" xfId="0" applyFont="1" applyFill="1" applyBorder="1" applyAlignment="1">
      <alignment horizontal="center" vertical="center" wrapText="1"/>
    </xf>
    <xf numFmtId="0" fontId="12" fillId="0" borderId="4" xfId="14" applyBorder="1" applyAlignment="1">
      <alignment horizontal="center" vertical="center" wrapText="1"/>
    </xf>
    <xf numFmtId="176" fontId="0" fillId="0" borderId="4" xfId="2" applyNumberFormat="1" applyFont="1" applyBorder="1"/>
    <xf numFmtId="0" fontId="13" fillId="3" borderId="0" xfId="14" applyFont="1" applyFill="1" applyAlignment="1" applyProtection="1">
      <alignment vertical="center"/>
      <protection hidden="1"/>
    </xf>
    <xf numFmtId="0" fontId="55" fillId="0" borderId="4" xfId="14" applyFont="1" applyBorder="1" applyAlignment="1">
      <alignment horizontal="center" vertical="center" wrapText="1"/>
    </xf>
    <xf numFmtId="0" fontId="15" fillId="3" borderId="23" xfId="14" applyFont="1" applyFill="1" applyBorder="1" applyAlignment="1" applyProtection="1">
      <alignment horizontal="center" vertical="top"/>
      <protection hidden="1"/>
    </xf>
    <xf numFmtId="0" fontId="12" fillId="3" borderId="23" xfId="14" applyFill="1" applyBorder="1" applyAlignment="1" applyProtection="1">
      <alignment vertical="top" wrapText="1"/>
      <protection hidden="1"/>
    </xf>
    <xf numFmtId="0" fontId="25" fillId="5" borderId="48" xfId="14" applyFont="1" applyFill="1" applyBorder="1" applyAlignment="1" applyProtection="1">
      <alignment horizontal="center" vertical="center" wrapText="1"/>
      <protection hidden="1"/>
    </xf>
    <xf numFmtId="9" fontId="40" fillId="5" borderId="13" xfId="12" applyFont="1" applyFill="1" applyBorder="1" applyAlignment="1" applyProtection="1">
      <alignment horizontal="center" vertical="center" wrapText="1"/>
      <protection locked="0" hidden="1"/>
    </xf>
    <xf numFmtId="2" fontId="27" fillId="5" borderId="13" xfId="2" applyNumberFormat="1" applyFont="1" applyFill="1" applyBorder="1" applyAlignment="1" applyProtection="1">
      <alignment horizontal="center" vertical="center"/>
      <protection locked="0" hidden="1"/>
    </xf>
    <xf numFmtId="0" fontId="34" fillId="8" borderId="14" xfId="14" applyFont="1" applyFill="1" applyBorder="1" applyAlignment="1">
      <alignment horizontal="center" vertical="center" wrapText="1"/>
    </xf>
    <xf numFmtId="0" fontId="12" fillId="0" borderId="0" xfId="0" applyFont="1" applyAlignment="1" applyProtection="1">
      <alignment horizontal="center" vertical="center" wrapText="1"/>
      <protection hidden="1"/>
    </xf>
    <xf numFmtId="0" fontId="25" fillId="5" borderId="13" xfId="14" applyFont="1" applyFill="1" applyBorder="1" applyAlignment="1" applyProtection="1">
      <alignment horizontal="center" vertical="center" wrapText="1"/>
      <protection hidden="1"/>
    </xf>
    <xf numFmtId="171" fontId="27" fillId="5" borderId="0" xfId="17" applyNumberFormat="1" applyFont="1" applyFill="1" applyBorder="1" applyAlignment="1" applyProtection="1">
      <alignment horizontal="center" vertical="center" wrapText="1"/>
      <protection locked="0" hidden="1"/>
    </xf>
    <xf numFmtId="2" fontId="24" fillId="5" borderId="0" xfId="17" applyNumberFormat="1" applyFont="1" applyFill="1" applyBorder="1" applyAlignment="1" applyProtection="1">
      <alignment horizontal="center" vertical="center" wrapText="1"/>
      <protection locked="0" hidden="1"/>
    </xf>
    <xf numFmtId="0" fontId="59" fillId="3" borderId="0" xfId="18" applyFont="1" applyFill="1" applyAlignment="1">
      <alignment vertical="center" wrapText="1"/>
    </xf>
    <xf numFmtId="0" fontId="12" fillId="3" borderId="22" xfId="14" applyFill="1" applyBorder="1" applyAlignment="1">
      <alignment horizontal="center" vertical="center"/>
    </xf>
    <xf numFmtId="0" fontId="12" fillId="3" borderId="0" xfId="7" applyFont="1" applyFill="1" applyAlignment="1">
      <alignment horizontal="center"/>
    </xf>
    <xf numFmtId="0" fontId="12" fillId="0" borderId="0" xfId="7" applyFont="1" applyAlignment="1">
      <alignment horizontal="center"/>
    </xf>
    <xf numFmtId="0" fontId="12" fillId="0" borderId="0" xfId="7" applyFont="1" applyAlignment="1">
      <alignment wrapText="1"/>
    </xf>
    <xf numFmtId="0" fontId="15" fillId="3" borderId="22" xfId="14" applyFont="1" applyFill="1" applyBorder="1" applyAlignment="1">
      <alignment vertical="center" wrapText="1"/>
    </xf>
    <xf numFmtId="0" fontId="62" fillId="0" borderId="0" xfId="14" applyFont="1" applyAlignment="1">
      <alignment vertical="center" wrapText="1"/>
    </xf>
    <xf numFmtId="0" fontId="62" fillId="0" borderId="6" xfId="14" applyFont="1" applyBorder="1" applyAlignment="1">
      <alignment horizontal="center" vertical="center" wrapText="1"/>
    </xf>
    <xf numFmtId="0" fontId="62" fillId="0" borderId="0" xfId="14" applyFont="1" applyAlignment="1">
      <alignment horizontal="center" vertical="center" wrapText="1"/>
    </xf>
    <xf numFmtId="0" fontId="62" fillId="0" borderId="0" xfId="7" applyFont="1" applyAlignment="1">
      <alignment vertical="center"/>
    </xf>
    <xf numFmtId="0" fontId="47" fillId="3" borderId="22" xfId="14" applyFont="1" applyFill="1" applyBorder="1" applyAlignment="1">
      <alignment horizontal="center" vertical="center"/>
    </xf>
    <xf numFmtId="0" fontId="47" fillId="3" borderId="22" xfId="7" applyFont="1" applyFill="1" applyBorder="1" applyAlignment="1">
      <alignment horizontal="center"/>
    </xf>
    <xf numFmtId="0" fontId="47" fillId="3" borderId="0" xfId="7" applyFont="1" applyFill="1" applyAlignment="1">
      <alignment horizontal="center"/>
    </xf>
    <xf numFmtId="0" fontId="47" fillId="3" borderId="0" xfId="7" applyFont="1" applyFill="1"/>
    <xf numFmtId="0" fontId="47" fillId="0" borderId="0" xfId="7" applyFont="1" applyAlignment="1">
      <alignment horizontal="center"/>
    </xf>
    <xf numFmtId="0" fontId="47" fillId="0" borderId="23" xfId="7" applyFont="1" applyBorder="1" applyAlignment="1">
      <alignment wrapText="1"/>
    </xf>
    <xf numFmtId="0" fontId="47" fillId="0" borderId="23" xfId="7" applyFont="1" applyBorder="1"/>
    <xf numFmtId="0" fontId="47" fillId="0" borderId="0" xfId="7" applyFont="1"/>
    <xf numFmtId="0" fontId="14" fillId="3" borderId="22" xfId="14" applyFont="1" applyFill="1" applyBorder="1" applyAlignment="1">
      <alignment vertical="center" wrapText="1"/>
    </xf>
    <xf numFmtId="0" fontId="56" fillId="0" borderId="5" xfId="14" applyFont="1" applyBorder="1" applyAlignment="1">
      <alignment horizontal="justify" vertical="justify" wrapText="1"/>
    </xf>
    <xf numFmtId="0" fontId="56" fillId="0" borderId="6" xfId="14" applyFont="1" applyBorder="1" applyAlignment="1">
      <alignment horizontal="justify" vertical="justify" wrapText="1"/>
    </xf>
    <xf numFmtId="0" fontId="26" fillId="0" borderId="13" xfId="0" applyFont="1" applyBorder="1" applyAlignment="1" applyProtection="1">
      <alignment horizontal="center" vertical="center" wrapText="1"/>
      <protection locked="0" hidden="1"/>
    </xf>
    <xf numFmtId="0" fontId="12" fillId="0" borderId="4" xfId="0" applyFont="1" applyBorder="1" applyAlignment="1" applyProtection="1">
      <alignment horizontal="center" vertical="center" wrapText="1"/>
      <protection hidden="1"/>
    </xf>
    <xf numFmtId="0" fontId="27" fillId="5" borderId="16" xfId="0" applyFont="1" applyFill="1" applyBorder="1" applyAlignment="1" applyProtection="1">
      <alignment horizontal="center" vertical="center"/>
      <protection locked="0" hidden="1"/>
    </xf>
    <xf numFmtId="0" fontId="79" fillId="3" borderId="4" xfId="0" applyFont="1" applyFill="1" applyBorder="1" applyAlignment="1">
      <alignment horizontal="left" vertical="center"/>
    </xf>
    <xf numFmtId="0" fontId="1" fillId="0" borderId="22" xfId="50" applyBorder="1"/>
    <xf numFmtId="0" fontId="1" fillId="0" borderId="0" xfId="50" applyAlignment="1">
      <alignment horizontal="center"/>
    </xf>
    <xf numFmtId="0" fontId="1" fillId="0" borderId="0" xfId="50"/>
    <xf numFmtId="9" fontId="58" fillId="0" borderId="0" xfId="51" applyFont="1" applyBorder="1" applyAlignment="1">
      <alignment horizontal="center"/>
    </xf>
    <xf numFmtId="9" fontId="0" fillId="0" borderId="0" xfId="51" applyFont="1"/>
    <xf numFmtId="0" fontId="1" fillId="0" borderId="0" xfId="50" applyAlignment="1">
      <alignment wrapText="1"/>
    </xf>
    <xf numFmtId="0" fontId="12" fillId="3" borderId="22" xfId="50" applyFont="1" applyFill="1" applyBorder="1" applyAlignment="1" applyProtection="1">
      <alignment vertical="center"/>
      <protection hidden="1"/>
    </xf>
    <xf numFmtId="0" fontId="12" fillId="0" borderId="0" xfId="50" applyFont="1" applyAlignment="1" applyProtection="1">
      <alignment vertical="center"/>
      <protection hidden="1"/>
    </xf>
    <xf numFmtId="0" fontId="60" fillId="0" borderId="0" xfId="50" applyFont="1" applyAlignment="1" applyProtection="1">
      <alignment vertical="center"/>
      <protection hidden="1"/>
    </xf>
    <xf numFmtId="0" fontId="59" fillId="3" borderId="0" xfId="50" applyFont="1" applyFill="1" applyAlignment="1" applyProtection="1">
      <alignment vertical="center"/>
      <protection hidden="1"/>
    </xf>
    <xf numFmtId="9" fontId="61" fillId="3" borderId="0" xfId="51" applyFont="1" applyFill="1" applyBorder="1" applyAlignment="1">
      <alignment horizontal="center"/>
    </xf>
    <xf numFmtId="9" fontId="12" fillId="0" borderId="0" xfId="51" applyFont="1"/>
    <xf numFmtId="0" fontId="1" fillId="0" borderId="0" xfId="50" applyAlignment="1">
      <alignment horizontal="left"/>
    </xf>
    <xf numFmtId="9" fontId="63" fillId="0" borderId="0" xfId="51" applyFont="1" applyFill="1" applyBorder="1" applyAlignment="1">
      <alignment horizontal="center" vertical="center" wrapText="1"/>
    </xf>
    <xf numFmtId="175" fontId="30" fillId="0" borderId="0" xfId="52" applyFont="1" applyBorder="1" applyAlignment="1">
      <alignment horizontal="left" vertical="center" wrapText="1"/>
    </xf>
    <xf numFmtId="0" fontId="14" fillId="10" borderId="26" xfId="50" applyFont="1" applyFill="1" applyBorder="1" applyAlignment="1" applyProtection="1">
      <alignment horizontal="center" vertical="center" wrapText="1"/>
      <protection hidden="1"/>
    </xf>
    <xf numFmtId="0" fontId="14" fillId="10" borderId="35" xfId="50" applyFont="1" applyFill="1" applyBorder="1" applyAlignment="1" applyProtection="1">
      <alignment horizontal="center" vertical="center" wrapText="1"/>
      <protection hidden="1"/>
    </xf>
    <xf numFmtId="0" fontId="14" fillId="10" borderId="27" xfId="50" applyFont="1" applyFill="1" applyBorder="1" applyAlignment="1" applyProtection="1">
      <alignment horizontal="center" vertical="center" wrapText="1"/>
      <protection hidden="1"/>
    </xf>
    <xf numFmtId="0" fontId="47" fillId="0" borderId="34" xfId="50" applyFont="1" applyBorder="1" applyAlignment="1" applyProtection="1">
      <alignment horizontal="center" vertical="center"/>
      <protection hidden="1"/>
    </xf>
    <xf numFmtId="0" fontId="47" fillId="0" borderId="33" xfId="50" applyFont="1" applyBorder="1" applyAlignment="1" applyProtection="1">
      <alignment horizontal="center" vertical="center"/>
      <protection hidden="1"/>
    </xf>
    <xf numFmtId="175" fontId="66" fillId="0" borderId="33" xfId="50" applyNumberFormat="1" applyFont="1" applyBorder="1" applyAlignment="1">
      <alignment horizontal="center" vertical="center"/>
    </xf>
    <xf numFmtId="0" fontId="47" fillId="0" borderId="52" xfId="50" applyFont="1" applyBorder="1" applyAlignment="1" applyProtection="1">
      <alignment horizontal="center" vertical="center"/>
      <protection hidden="1"/>
    </xf>
    <xf numFmtId="177" fontId="1" fillId="0" borderId="0" xfId="50" applyNumberFormat="1"/>
    <xf numFmtId="0" fontId="66" fillId="0" borderId="31" xfId="50" applyFont="1" applyBorder="1" applyAlignment="1">
      <alignment horizontal="center" vertical="center"/>
    </xf>
    <xf numFmtId="9" fontId="47" fillId="0" borderId="32" xfId="50" applyNumberFormat="1" applyFont="1" applyBorder="1" applyAlignment="1" applyProtection="1">
      <alignment horizontal="center" vertical="center" wrapText="1"/>
      <protection hidden="1"/>
    </xf>
    <xf numFmtId="2" fontId="66" fillId="0" borderId="32" xfId="50" applyNumberFormat="1" applyFont="1" applyBorder="1" applyAlignment="1">
      <alignment horizontal="center" vertical="center"/>
    </xf>
    <xf numFmtId="10" fontId="66" fillId="0" borderId="32" xfId="50" applyNumberFormat="1" applyFont="1" applyBorder="1" applyAlignment="1">
      <alignment horizontal="center" vertical="center"/>
    </xf>
    <xf numFmtId="175" fontId="66" fillId="0" borderId="32" xfId="50" applyNumberFormat="1" applyFont="1" applyBorder="1" applyAlignment="1">
      <alignment horizontal="center" vertical="center"/>
    </xf>
    <xf numFmtId="0" fontId="47" fillId="0" borderId="53" xfId="50" applyFont="1" applyBorder="1" applyAlignment="1" applyProtection="1">
      <alignment horizontal="center" vertical="center"/>
      <protection hidden="1"/>
    </xf>
    <xf numFmtId="0" fontId="14" fillId="10" borderId="43" xfId="50" applyFont="1" applyFill="1" applyBorder="1" applyAlignment="1" applyProtection="1">
      <alignment horizontal="center" vertical="center" wrapText="1"/>
      <protection hidden="1"/>
    </xf>
    <xf numFmtId="0" fontId="14" fillId="10" borderId="36" xfId="50" applyFont="1" applyFill="1" applyBorder="1" applyAlignment="1" applyProtection="1">
      <alignment horizontal="center" vertical="center" wrapText="1"/>
      <protection hidden="1"/>
    </xf>
    <xf numFmtId="0" fontId="14" fillId="10" borderId="44" xfId="50" applyFont="1" applyFill="1" applyBorder="1" applyAlignment="1" applyProtection="1">
      <alignment horizontal="center" vertical="center" wrapText="1"/>
      <protection hidden="1"/>
    </xf>
    <xf numFmtId="0" fontId="14" fillId="3" borderId="0" xfId="50" applyFont="1" applyFill="1" applyAlignment="1" applyProtection="1">
      <alignment horizontal="center" vertical="center" wrapText="1"/>
      <protection hidden="1"/>
    </xf>
    <xf numFmtId="0" fontId="57" fillId="0" borderId="0" xfId="50" applyFont="1" applyAlignment="1">
      <alignment horizontal="center" vertical="center"/>
    </xf>
    <xf numFmtId="175" fontId="66" fillId="0" borderId="52" xfId="50" applyNumberFormat="1" applyFont="1" applyBorder="1" applyAlignment="1">
      <alignment horizontal="center" vertical="center"/>
    </xf>
    <xf numFmtId="175" fontId="66" fillId="3" borderId="0" xfId="50" applyNumberFormat="1" applyFont="1" applyFill="1" applyAlignment="1">
      <alignment horizontal="center" vertical="center"/>
    </xf>
    <xf numFmtId="2" fontId="66" fillId="0" borderId="31" xfId="50" applyNumberFormat="1" applyFont="1" applyBorder="1" applyAlignment="1">
      <alignment horizontal="center" vertical="center"/>
    </xf>
    <xf numFmtId="178" fontId="47" fillId="0" borderId="32" xfId="50" applyNumberFormat="1" applyFont="1" applyBorder="1" applyAlignment="1" applyProtection="1">
      <alignment horizontal="center" vertical="center" wrapText="1"/>
      <protection hidden="1"/>
    </xf>
    <xf numFmtId="175" fontId="66" fillId="0" borderId="53" xfId="50" applyNumberFormat="1" applyFont="1" applyBorder="1" applyAlignment="1">
      <alignment horizontal="center" vertical="center"/>
    </xf>
    <xf numFmtId="0" fontId="1" fillId="0" borderId="0" xfId="50" applyAlignment="1">
      <alignment horizontal="center" vertical="center"/>
    </xf>
    <xf numFmtId="9" fontId="58" fillId="0" borderId="0" xfId="51" applyFont="1" applyBorder="1" applyAlignment="1">
      <alignment horizontal="center" vertical="center"/>
    </xf>
    <xf numFmtId="2" fontId="66" fillId="0" borderId="0" xfId="50" applyNumberFormat="1" applyFont="1" applyAlignment="1">
      <alignment horizontal="center" vertical="center"/>
    </xf>
    <xf numFmtId="9" fontId="47" fillId="0" borderId="0" xfId="50" applyNumberFormat="1" applyFont="1" applyAlignment="1" applyProtection="1">
      <alignment horizontal="center" vertical="center" wrapText="1"/>
      <protection hidden="1"/>
    </xf>
    <xf numFmtId="2" fontId="66" fillId="0" borderId="0" xfId="50" applyNumberFormat="1" applyFont="1" applyAlignment="1">
      <alignment horizontal="center"/>
    </xf>
    <xf numFmtId="178" fontId="66" fillId="0" borderId="0" xfId="50" applyNumberFormat="1" applyFont="1" applyAlignment="1">
      <alignment horizontal="center"/>
    </xf>
    <xf numFmtId="175" fontId="66" fillId="0" borderId="0" xfId="50" applyNumberFormat="1" applyFont="1" applyAlignment="1">
      <alignment horizontal="center"/>
    </xf>
    <xf numFmtId="0" fontId="47" fillId="0" borderId="0" xfId="50" applyFont="1" applyAlignment="1" applyProtection="1">
      <alignment horizontal="center" vertical="center"/>
      <protection hidden="1"/>
    </xf>
    <xf numFmtId="0" fontId="1" fillId="0" borderId="22" xfId="50" applyBorder="1" applyAlignment="1">
      <alignment horizontal="center" vertical="center" wrapText="1"/>
    </xf>
    <xf numFmtId="0" fontId="14" fillId="10" borderId="13" xfId="50" applyFont="1" applyFill="1" applyBorder="1" applyAlignment="1">
      <alignment horizontal="center" vertical="center" wrapText="1"/>
    </xf>
    <xf numFmtId="0" fontId="14" fillId="4" borderId="13" xfId="50" applyFont="1" applyFill="1" applyBorder="1" applyAlignment="1">
      <alignment horizontal="center" vertical="center" wrapText="1"/>
    </xf>
    <xf numFmtId="0" fontId="14" fillId="10" borderId="13" xfId="50" applyFont="1" applyFill="1" applyBorder="1" applyAlignment="1" applyProtection="1">
      <alignment horizontal="center" vertical="center" wrapText="1"/>
      <protection locked="0"/>
    </xf>
    <xf numFmtId="9" fontId="70" fillId="10" borderId="13" xfId="51" applyFont="1" applyFill="1" applyBorder="1" applyAlignment="1" applyProtection="1">
      <alignment horizontal="center" vertical="center" wrapText="1"/>
      <protection locked="0"/>
    </xf>
    <xf numFmtId="0" fontId="14" fillId="12" borderId="13" xfId="50" applyFont="1" applyFill="1" applyBorder="1" applyAlignment="1" applyProtection="1">
      <alignment horizontal="center" vertical="center" wrapText="1"/>
      <protection locked="0"/>
    </xf>
    <xf numFmtId="0" fontId="14" fillId="4" borderId="13" xfId="50" applyFont="1" applyFill="1" applyBorder="1" applyAlignment="1" applyProtection="1">
      <alignment horizontal="center" vertical="center" wrapText="1"/>
      <protection hidden="1"/>
    </xf>
    <xf numFmtId="0" fontId="14" fillId="10" borderId="13" xfId="50" applyFont="1" applyFill="1" applyBorder="1" applyAlignment="1" applyProtection="1">
      <alignment horizontal="center" vertical="center" wrapText="1"/>
      <protection hidden="1"/>
    </xf>
    <xf numFmtId="0" fontId="14" fillId="12" borderId="13" xfId="50" applyFont="1" applyFill="1" applyBorder="1" applyAlignment="1" applyProtection="1">
      <alignment horizontal="center" vertical="center" wrapText="1"/>
      <protection hidden="1"/>
    </xf>
    <xf numFmtId="9" fontId="14" fillId="12" borderId="13" xfId="51" applyFont="1" applyFill="1" applyBorder="1" applyAlignment="1" applyProtection="1">
      <alignment horizontal="center" vertical="center" wrapText="1"/>
      <protection hidden="1"/>
    </xf>
    <xf numFmtId="0" fontId="14" fillId="13" borderId="13" xfId="50" applyFont="1" applyFill="1" applyBorder="1" applyAlignment="1">
      <alignment horizontal="center" vertical="center" wrapText="1"/>
    </xf>
    <xf numFmtId="0" fontId="1" fillId="0" borderId="0" xfId="50" applyAlignment="1">
      <alignment horizontal="center" vertical="center" wrapText="1"/>
    </xf>
    <xf numFmtId="0" fontId="1" fillId="3" borderId="22" xfId="50" applyFill="1" applyBorder="1"/>
    <xf numFmtId="0" fontId="66" fillId="0" borderId="34" xfId="50" applyFont="1" applyBorder="1" applyAlignment="1">
      <alignment horizontal="center" vertical="center"/>
    </xf>
    <xf numFmtId="0" fontId="66" fillId="3" borderId="33" xfId="50" applyFont="1" applyFill="1" applyBorder="1" applyAlignment="1">
      <alignment horizontal="center" vertical="center"/>
    </xf>
    <xf numFmtId="0" fontId="71" fillId="3" borderId="33" xfId="50" applyFont="1" applyFill="1" applyBorder="1" applyAlignment="1">
      <alignment horizontal="center" vertical="center" wrapText="1"/>
    </xf>
    <xf numFmtId="3" fontId="71" fillId="3" borderId="33" xfId="50" applyNumberFormat="1" applyFont="1" applyFill="1" applyBorder="1" applyAlignment="1" applyProtection="1">
      <alignment horizontal="center" vertical="center"/>
      <protection locked="0"/>
    </xf>
    <xf numFmtId="0" fontId="72" fillId="4" borderId="51" xfId="50" applyFont="1" applyFill="1" applyBorder="1" applyAlignment="1">
      <alignment horizontal="center" vertical="center" wrapText="1"/>
    </xf>
    <xf numFmtId="9" fontId="73" fillId="9" borderId="33" xfId="51" applyFont="1" applyFill="1" applyBorder="1" applyAlignment="1" applyProtection="1">
      <alignment horizontal="center" vertical="center" wrapText="1"/>
      <protection locked="0"/>
    </xf>
    <xf numFmtId="175" fontId="66" fillId="9" borderId="33" xfId="52" applyFont="1" applyFill="1" applyBorder="1" applyAlignment="1" applyProtection="1">
      <alignment vertical="center" wrapText="1"/>
      <protection locked="0"/>
    </xf>
    <xf numFmtId="2" fontId="66" fillId="3" borderId="33" xfId="50" applyNumberFormat="1" applyFont="1" applyFill="1" applyBorder="1" applyAlignment="1">
      <alignment horizontal="center" vertical="center"/>
    </xf>
    <xf numFmtId="9" fontId="66" fillId="3" borderId="33" xfId="51" applyFont="1" applyFill="1" applyBorder="1" applyAlignment="1">
      <alignment horizontal="center" vertical="center"/>
    </xf>
    <xf numFmtId="1" fontId="66" fillId="12" borderId="33" xfId="51" applyNumberFormat="1" applyFont="1" applyFill="1" applyBorder="1" applyAlignment="1">
      <alignment horizontal="center" vertical="center"/>
    </xf>
    <xf numFmtId="9" fontId="66" fillId="12" borderId="33" xfId="51" applyFont="1" applyFill="1" applyBorder="1" applyAlignment="1">
      <alignment horizontal="center" vertical="center"/>
    </xf>
    <xf numFmtId="175" fontId="74" fillId="3" borderId="33" xfId="51" applyNumberFormat="1" applyFont="1" applyFill="1" applyBorder="1" applyAlignment="1">
      <alignment horizontal="center" vertical="center"/>
    </xf>
    <xf numFmtId="0" fontId="66" fillId="3" borderId="52" xfId="50" applyFont="1" applyFill="1" applyBorder="1" applyAlignment="1">
      <alignment vertical="center" wrapText="1"/>
    </xf>
    <xf numFmtId="0" fontId="1" fillId="3" borderId="0" xfId="50" applyFill="1"/>
    <xf numFmtId="0" fontId="66" fillId="3" borderId="30" xfId="50" applyFont="1" applyFill="1" applyBorder="1" applyAlignment="1">
      <alignment horizontal="center" vertical="center"/>
    </xf>
    <xf numFmtId="0" fontId="66" fillId="14" borderId="4" xfId="50" applyFont="1" applyFill="1" applyBorder="1" applyAlignment="1">
      <alignment horizontal="center" vertical="center"/>
    </xf>
    <xf numFmtId="0" fontId="71" fillId="3" borderId="4" xfId="50" applyFont="1" applyFill="1" applyBorder="1" applyAlignment="1">
      <alignment horizontal="center" vertical="center" wrapText="1"/>
    </xf>
    <xf numFmtId="3" fontId="71" fillId="3" borderId="4" xfId="50" applyNumberFormat="1" applyFont="1" applyFill="1" applyBorder="1" applyAlignment="1" applyProtection="1">
      <alignment horizontal="center" vertical="center"/>
      <protection locked="0"/>
    </xf>
    <xf numFmtId="0" fontId="72" fillId="0" borderId="41" xfId="50" applyFont="1" applyBorder="1" applyAlignment="1">
      <alignment horizontal="center" vertical="center" wrapText="1"/>
    </xf>
    <xf numFmtId="9" fontId="73" fillId="3" borderId="13" xfId="51" applyFont="1" applyFill="1" applyBorder="1" applyAlignment="1" applyProtection="1">
      <alignment horizontal="center" vertical="center" wrapText="1"/>
      <protection locked="0"/>
    </xf>
    <xf numFmtId="175" fontId="66" fillId="3" borderId="13" xfId="52" applyFont="1" applyFill="1" applyBorder="1" applyAlignment="1" applyProtection="1">
      <alignment vertical="center"/>
      <protection locked="0"/>
    </xf>
    <xf numFmtId="175" fontId="66" fillId="3" borderId="13" xfId="52" applyFont="1" applyFill="1" applyBorder="1" applyAlignment="1" applyProtection="1">
      <alignment vertical="center" wrapText="1"/>
      <protection locked="0"/>
    </xf>
    <xf numFmtId="2" fontId="66" fillId="3" borderId="13" xfId="50" applyNumberFormat="1" applyFont="1" applyFill="1" applyBorder="1" applyAlignment="1">
      <alignment horizontal="center" vertical="center"/>
    </xf>
    <xf numFmtId="10" fontId="66" fillId="3" borderId="13" xfId="51" applyNumberFormat="1" applyFont="1" applyFill="1" applyBorder="1" applyAlignment="1">
      <alignment horizontal="center" vertical="center"/>
    </xf>
    <xf numFmtId="9" fontId="66" fillId="3" borderId="13" xfId="51" applyFont="1" applyFill="1" applyBorder="1" applyAlignment="1" applyProtection="1">
      <alignment horizontal="center" vertical="center"/>
    </xf>
    <xf numFmtId="9" fontId="66" fillId="3" borderId="13" xfId="51" applyFont="1" applyFill="1" applyBorder="1" applyAlignment="1">
      <alignment horizontal="center" vertical="center"/>
    </xf>
    <xf numFmtId="1" fontId="66" fillId="12" borderId="13" xfId="51" applyNumberFormat="1" applyFont="1" applyFill="1" applyBorder="1" applyAlignment="1">
      <alignment horizontal="center" vertical="center"/>
    </xf>
    <xf numFmtId="9" fontId="66" fillId="12" borderId="13" xfId="51" applyFont="1" applyFill="1" applyBorder="1" applyAlignment="1">
      <alignment horizontal="center" vertical="center"/>
    </xf>
    <xf numFmtId="175" fontId="66" fillId="3" borderId="13" xfId="51" applyNumberFormat="1" applyFont="1" applyFill="1" applyBorder="1" applyAlignment="1">
      <alignment horizontal="center" vertical="center"/>
    </xf>
    <xf numFmtId="0" fontId="66" fillId="3" borderId="54" xfId="50" applyFont="1" applyFill="1" applyBorder="1" applyAlignment="1">
      <alignment vertical="center" wrapText="1"/>
    </xf>
    <xf numFmtId="0" fontId="66" fillId="3" borderId="4" xfId="50" applyFont="1" applyFill="1" applyBorder="1" applyAlignment="1">
      <alignment horizontal="center" vertical="center"/>
    </xf>
    <xf numFmtId="0" fontId="66" fillId="15" borderId="4" xfId="50" applyFont="1" applyFill="1" applyBorder="1" applyAlignment="1">
      <alignment horizontal="center" vertical="center"/>
    </xf>
    <xf numFmtId="0" fontId="72" fillId="0" borderId="55" xfId="50" applyFont="1" applyBorder="1" applyAlignment="1">
      <alignment horizontal="center" vertical="center" wrapText="1"/>
    </xf>
    <xf numFmtId="9" fontId="73" fillId="3" borderId="32" xfId="51" applyFont="1" applyFill="1" applyBorder="1" applyAlignment="1" applyProtection="1">
      <alignment horizontal="center" vertical="center" wrapText="1"/>
      <protection locked="0"/>
    </xf>
    <xf numFmtId="175" fontId="66" fillId="3" borderId="32" xfId="52" applyFont="1" applyFill="1" applyBorder="1" applyAlignment="1" applyProtection="1">
      <alignment vertical="center"/>
      <protection locked="0"/>
    </xf>
    <xf numFmtId="175" fontId="66" fillId="3" borderId="32" xfId="52" applyFont="1" applyFill="1" applyBorder="1" applyAlignment="1" applyProtection="1">
      <alignment vertical="center" wrapText="1"/>
      <protection locked="0"/>
    </xf>
    <xf numFmtId="2" fontId="66" fillId="3" borderId="32" xfId="50" applyNumberFormat="1" applyFont="1" applyFill="1" applyBorder="1" applyAlignment="1">
      <alignment horizontal="center" vertical="center"/>
    </xf>
    <xf numFmtId="10" fontId="66" fillId="3" borderId="32" xfId="51" applyNumberFormat="1" applyFont="1" applyFill="1" applyBorder="1" applyAlignment="1">
      <alignment horizontal="center" vertical="center"/>
    </xf>
    <xf numFmtId="9" fontId="66" fillId="3" borderId="32" xfId="51" applyFont="1" applyFill="1" applyBorder="1" applyAlignment="1" applyProtection="1">
      <alignment horizontal="center" vertical="center"/>
    </xf>
    <xf numFmtId="9" fontId="66" fillId="3" borderId="32" xfId="51" applyFont="1" applyFill="1" applyBorder="1" applyAlignment="1">
      <alignment horizontal="center" vertical="center"/>
    </xf>
    <xf numFmtId="1" fontId="66" fillId="12" borderId="32" xfId="51" applyNumberFormat="1" applyFont="1" applyFill="1" applyBorder="1" applyAlignment="1">
      <alignment horizontal="center" vertical="center"/>
    </xf>
    <xf numFmtId="9" fontId="66" fillId="12" borderId="32" xfId="51" applyFont="1" applyFill="1" applyBorder="1" applyAlignment="1">
      <alignment horizontal="center" vertical="center"/>
    </xf>
    <xf numFmtId="175" fontId="66" fillId="3" borderId="32" xfId="51" applyNumberFormat="1" applyFont="1" applyFill="1" applyBorder="1" applyAlignment="1">
      <alignment horizontal="center" vertical="center"/>
    </xf>
    <xf numFmtId="0" fontId="66" fillId="3" borderId="53" xfId="50" applyFont="1" applyFill="1" applyBorder="1" applyAlignment="1">
      <alignment vertical="center" wrapText="1"/>
    </xf>
    <xf numFmtId="0" fontId="66" fillId="3" borderId="31" xfId="50" applyFont="1" applyFill="1" applyBorder="1" applyAlignment="1">
      <alignment horizontal="center" vertical="center"/>
    </xf>
    <xf numFmtId="0" fontId="66" fillId="16" borderId="32" xfId="50" applyFont="1" applyFill="1" applyBorder="1" applyAlignment="1">
      <alignment horizontal="center" vertical="center"/>
    </xf>
    <xf numFmtId="0" fontId="71" fillId="3" borderId="32" xfId="50" applyFont="1" applyFill="1" applyBorder="1" applyAlignment="1">
      <alignment horizontal="center" vertical="center" wrapText="1"/>
    </xf>
    <xf numFmtId="3" fontId="71" fillId="3" borderId="32" xfId="50" applyNumberFormat="1" applyFont="1" applyFill="1" applyBorder="1" applyAlignment="1" applyProtection="1">
      <alignment horizontal="center" vertical="center"/>
      <protection locked="0"/>
    </xf>
    <xf numFmtId="0" fontId="71" fillId="3" borderId="13" xfId="50" applyFont="1" applyFill="1" applyBorder="1" applyAlignment="1">
      <alignment horizontal="center" vertical="center" wrapText="1"/>
    </xf>
    <xf numFmtId="9" fontId="73" fillId="3" borderId="4" xfId="51" applyFont="1" applyFill="1" applyBorder="1" applyAlignment="1" applyProtection="1">
      <alignment horizontal="center" vertical="center" wrapText="1"/>
      <protection locked="0"/>
    </xf>
    <xf numFmtId="175" fontId="66" fillId="3" borderId="4" xfId="52" applyFont="1" applyFill="1" applyBorder="1" applyAlignment="1" applyProtection="1">
      <alignment vertical="center"/>
      <protection locked="0"/>
    </xf>
    <xf numFmtId="175" fontId="66" fillId="3" borderId="4" xfId="52" applyFont="1" applyFill="1" applyBorder="1" applyAlignment="1" applyProtection="1">
      <alignment vertical="center" wrapText="1"/>
      <protection locked="0"/>
    </xf>
    <xf numFmtId="2" fontId="66" fillId="3" borderId="4" xfId="50" applyNumberFormat="1" applyFont="1" applyFill="1" applyBorder="1" applyAlignment="1">
      <alignment horizontal="center" vertical="center"/>
    </xf>
    <xf numFmtId="10" fontId="66" fillId="3" borderId="4" xfId="51" applyNumberFormat="1" applyFont="1" applyFill="1" applyBorder="1" applyAlignment="1">
      <alignment horizontal="center" vertical="center"/>
    </xf>
    <xf numFmtId="9" fontId="66" fillId="3" borderId="4" xfId="51" applyFont="1" applyFill="1" applyBorder="1" applyAlignment="1" applyProtection="1">
      <alignment horizontal="center" vertical="center"/>
    </xf>
    <xf numFmtId="9" fontId="66" fillId="3" borderId="4" xfId="51" applyFont="1" applyFill="1" applyBorder="1" applyAlignment="1">
      <alignment horizontal="center" vertical="center"/>
    </xf>
    <xf numFmtId="1" fontId="66" fillId="12" borderId="4" xfId="51" applyNumberFormat="1" applyFont="1" applyFill="1" applyBorder="1" applyAlignment="1">
      <alignment horizontal="center" vertical="center"/>
    </xf>
    <xf numFmtId="9" fontId="66" fillId="12" borderId="4" xfId="51" applyFont="1" applyFill="1" applyBorder="1" applyAlignment="1">
      <alignment horizontal="center" vertical="center"/>
    </xf>
    <xf numFmtId="175" fontId="66" fillId="3" borderId="4" xfId="51" applyNumberFormat="1" applyFont="1" applyFill="1" applyBorder="1" applyAlignment="1">
      <alignment horizontal="center" vertical="center"/>
    </xf>
    <xf numFmtId="0" fontId="72" fillId="4" borderId="4" xfId="50" applyFont="1" applyFill="1" applyBorder="1" applyAlignment="1">
      <alignment horizontal="center" vertical="center" wrapText="1"/>
    </xf>
    <xf numFmtId="0" fontId="66" fillId="3" borderId="37" xfId="50" applyFont="1" applyFill="1" applyBorder="1" applyAlignment="1">
      <alignment horizontal="center" vertical="center"/>
    </xf>
    <xf numFmtId="0" fontId="66" fillId="16" borderId="13" xfId="50" applyFont="1" applyFill="1" applyBorder="1" applyAlignment="1">
      <alignment horizontal="center" vertical="center"/>
    </xf>
    <xf numFmtId="9" fontId="58" fillId="0" borderId="0" xfId="51" applyFont="1" applyAlignment="1">
      <alignment horizontal="center"/>
    </xf>
    <xf numFmtId="0" fontId="47" fillId="3" borderId="20" xfId="50" applyFont="1" applyFill="1" applyBorder="1" applyAlignment="1" applyProtection="1">
      <alignment vertical="center"/>
      <protection hidden="1"/>
    </xf>
    <xf numFmtId="0" fontId="47" fillId="0" borderId="21" xfId="50" applyFont="1" applyBorder="1" applyAlignment="1" applyProtection="1">
      <alignment vertical="center"/>
      <protection hidden="1"/>
    </xf>
    <xf numFmtId="0" fontId="47" fillId="0" borderId="0" xfId="50" applyFont="1" applyAlignment="1" applyProtection="1">
      <alignment vertical="center"/>
      <protection hidden="1"/>
    </xf>
    <xf numFmtId="0" fontId="47" fillId="3" borderId="22" xfId="50" applyFont="1" applyFill="1" applyBorder="1" applyAlignment="1" applyProtection="1">
      <alignment vertical="center"/>
      <protection hidden="1"/>
    </xf>
    <xf numFmtId="0" fontId="47" fillId="0" borderId="23" xfId="50" applyFont="1" applyBorder="1" applyAlignment="1" applyProtection="1">
      <alignment vertical="center"/>
      <protection hidden="1"/>
    </xf>
    <xf numFmtId="0" fontId="66" fillId="0" borderId="22" xfId="50" applyFont="1" applyBorder="1"/>
    <xf numFmtId="0" fontId="66" fillId="0" borderId="22" xfId="50" applyFont="1" applyBorder="1" applyAlignment="1">
      <alignment horizontal="center"/>
    </xf>
    <xf numFmtId="0" fontId="66" fillId="0" borderId="0" xfId="50" applyFont="1" applyAlignment="1">
      <alignment horizontal="center"/>
    </xf>
    <xf numFmtId="0" fontId="66" fillId="0" borderId="0" xfId="50" applyFont="1"/>
    <xf numFmtId="0" fontId="66" fillId="0" borderId="23" xfId="50" applyFont="1" applyBorder="1" applyAlignment="1">
      <alignment wrapText="1"/>
    </xf>
    <xf numFmtId="0" fontId="66" fillId="0" borderId="23" xfId="50" applyFont="1" applyBorder="1"/>
    <xf numFmtId="0" fontId="14" fillId="5" borderId="16" xfId="50" applyFont="1" applyFill="1" applyBorder="1" applyAlignment="1" applyProtection="1">
      <alignment horizontal="center" vertical="center" wrapText="1"/>
      <protection hidden="1"/>
    </xf>
    <xf numFmtId="0" fontId="14" fillId="5" borderId="26" xfId="50" applyFont="1" applyFill="1" applyBorder="1" applyAlignment="1" applyProtection="1">
      <alignment horizontal="center" vertical="center" wrapText="1"/>
      <protection hidden="1"/>
    </xf>
    <xf numFmtId="0" fontId="14" fillId="5" borderId="27" xfId="50" applyFont="1" applyFill="1" applyBorder="1" applyAlignment="1" applyProtection="1">
      <alignment horizontal="center" vertical="center" wrapText="1"/>
      <protection hidden="1"/>
    </xf>
    <xf numFmtId="0" fontId="14" fillId="5" borderId="49" xfId="50" applyFont="1" applyFill="1" applyBorder="1" applyAlignment="1" applyProtection="1">
      <alignment horizontal="center" vertical="center" wrapText="1"/>
      <protection hidden="1"/>
    </xf>
    <xf numFmtId="0" fontId="66" fillId="0" borderId="0" xfId="50" applyFont="1" applyAlignment="1">
      <alignment wrapText="1"/>
    </xf>
    <xf numFmtId="0" fontId="49" fillId="5" borderId="26" xfId="50" applyFont="1" applyFill="1" applyBorder="1" applyAlignment="1" applyProtection="1">
      <alignment horizontal="center" vertical="center" wrapText="1"/>
      <protection locked="0" hidden="1"/>
    </xf>
    <xf numFmtId="0" fontId="49" fillId="5" borderId="16" xfId="50" applyFont="1" applyFill="1" applyBorder="1" applyAlignment="1" applyProtection="1">
      <alignment horizontal="center" vertical="center" wrapText="1"/>
      <protection locked="0" hidden="1"/>
    </xf>
    <xf numFmtId="175" fontId="49" fillId="5" borderId="49" xfId="52" applyFont="1" applyFill="1" applyBorder="1" applyAlignment="1" applyProtection="1">
      <alignment horizontal="center" vertical="center" wrapText="1"/>
      <protection locked="0" hidden="1"/>
    </xf>
    <xf numFmtId="2" fontId="47" fillId="0" borderId="43" xfId="50" applyNumberFormat="1" applyFont="1" applyBorder="1" applyAlignment="1">
      <alignment horizontal="center" vertical="center"/>
    </xf>
    <xf numFmtId="9" fontId="47" fillId="0" borderId="36" xfId="51" applyFont="1" applyBorder="1" applyAlignment="1">
      <alignment horizontal="center" vertical="center"/>
    </xf>
    <xf numFmtId="2" fontId="47" fillId="0" borderId="36" xfId="50" applyNumberFormat="1" applyFont="1" applyBorder="1" applyAlignment="1">
      <alignment horizontal="center" vertical="center"/>
    </xf>
    <xf numFmtId="10" fontId="47" fillId="0" borderId="36" xfId="51" applyNumberFormat="1" applyFont="1" applyBorder="1" applyAlignment="1">
      <alignment horizontal="center" vertical="center"/>
    </xf>
    <xf numFmtId="10" fontId="47" fillId="0" borderId="38" xfId="51" applyNumberFormat="1" applyFont="1" applyBorder="1" applyAlignment="1">
      <alignment horizontal="center" vertical="center"/>
    </xf>
    <xf numFmtId="175" fontId="47" fillId="0" borderId="50" xfId="52" applyFont="1" applyBorder="1" applyAlignment="1">
      <alignment horizontal="center" vertical="center"/>
    </xf>
    <xf numFmtId="175" fontId="49" fillId="5" borderId="26" xfId="52" applyFont="1" applyFill="1" applyBorder="1" applyAlignment="1" applyProtection="1">
      <alignment horizontal="center" vertical="center" wrapText="1"/>
      <protection locked="0" hidden="1"/>
    </xf>
    <xf numFmtId="175" fontId="47" fillId="0" borderId="36" xfId="52" applyFont="1" applyBorder="1" applyAlignment="1">
      <alignment horizontal="center" vertical="center"/>
    </xf>
    <xf numFmtId="0" fontId="66" fillId="0" borderId="0" xfId="50" applyFont="1" applyAlignment="1">
      <alignment horizontal="center" vertical="center"/>
    </xf>
    <xf numFmtId="0" fontId="76" fillId="0" borderId="22" xfId="50" applyFont="1" applyBorder="1" applyAlignment="1">
      <alignment vertical="center"/>
    </xf>
    <xf numFmtId="0" fontId="76" fillId="0" borderId="22" xfId="50" applyFont="1" applyBorder="1" applyAlignment="1">
      <alignment horizontal="center" vertical="center"/>
    </xf>
    <xf numFmtId="0" fontId="76" fillId="0" borderId="0" xfId="50" applyFont="1" applyAlignment="1">
      <alignment horizontal="center" vertical="center"/>
    </xf>
    <xf numFmtId="0" fontId="76" fillId="0" borderId="23" xfId="50" applyFont="1" applyBorder="1" applyAlignment="1">
      <alignment vertical="center"/>
    </xf>
    <xf numFmtId="0" fontId="76" fillId="0" borderId="0" xfId="50" applyFont="1" applyAlignment="1">
      <alignment vertical="center"/>
    </xf>
    <xf numFmtId="0" fontId="66" fillId="0" borderId="22" xfId="50" applyFont="1" applyBorder="1" applyAlignment="1">
      <alignment horizontal="center" vertical="center" wrapText="1"/>
    </xf>
    <xf numFmtId="0" fontId="14" fillId="5" borderId="34" xfId="50" applyFont="1" applyFill="1" applyBorder="1" applyAlignment="1">
      <alignment horizontal="center" vertical="center" wrapText="1"/>
    </xf>
    <xf numFmtId="0" fontId="14" fillId="5" borderId="33" xfId="50" applyFont="1" applyFill="1" applyBorder="1" applyAlignment="1">
      <alignment horizontal="center" vertical="center" wrapText="1"/>
    </xf>
    <xf numFmtId="0" fontId="14" fillId="5" borderId="33" xfId="50" applyFont="1" applyFill="1" applyBorder="1" applyAlignment="1" applyProtection="1">
      <alignment horizontal="center" vertical="center" wrapText="1"/>
      <protection locked="0"/>
    </xf>
    <xf numFmtId="0" fontId="14" fillId="5" borderId="33" xfId="50" applyFont="1" applyFill="1" applyBorder="1" applyAlignment="1" applyProtection="1">
      <alignment horizontal="center" vertical="center" wrapText="1"/>
      <protection hidden="1"/>
    </xf>
    <xf numFmtId="0" fontId="14" fillId="13" borderId="33" xfId="50" applyFont="1" applyFill="1" applyBorder="1" applyAlignment="1">
      <alignment horizontal="center" vertical="center" wrapText="1"/>
    </xf>
    <xf numFmtId="0" fontId="14" fillId="13" borderId="52" xfId="50" applyFont="1" applyFill="1" applyBorder="1" applyAlignment="1">
      <alignment horizontal="center" vertical="center" wrapText="1"/>
    </xf>
    <xf numFmtId="0" fontId="66" fillId="0" borderId="23" xfId="50" applyFont="1" applyBorder="1" applyAlignment="1">
      <alignment horizontal="center" vertical="center" wrapText="1"/>
    </xf>
    <xf numFmtId="0" fontId="66" fillId="0" borderId="0" xfId="50" applyFont="1" applyAlignment="1">
      <alignment horizontal="center" vertical="center" wrapText="1"/>
    </xf>
    <xf numFmtId="0" fontId="76" fillId="0" borderId="22" xfId="50" applyFont="1" applyBorder="1"/>
    <xf numFmtId="0" fontId="76" fillId="0" borderId="4" xfId="50" applyFont="1" applyBorder="1" applyAlignment="1">
      <alignment horizontal="center" vertical="center"/>
    </xf>
    <xf numFmtId="0" fontId="77" fillId="0" borderId="4" xfId="50" applyFont="1" applyBorder="1" applyAlignment="1">
      <alignment horizontal="center" vertical="center"/>
    </xf>
    <xf numFmtId="3" fontId="66" fillId="5" borderId="4" xfId="50" applyNumberFormat="1" applyFont="1" applyFill="1" applyBorder="1" applyAlignment="1">
      <alignment horizontal="center" vertical="center" wrapText="1"/>
    </xf>
    <xf numFmtId="0" fontId="78" fillId="0" borderId="4" xfId="50" applyFont="1" applyBorder="1" applyAlignment="1">
      <alignment horizontal="center" vertical="center" wrapText="1"/>
    </xf>
    <xf numFmtId="2" fontId="76" fillId="0" borderId="4" xfId="50" applyNumberFormat="1" applyFont="1" applyBorder="1" applyAlignment="1">
      <alignment horizontal="center" vertical="center"/>
    </xf>
    <xf numFmtId="9" fontId="76" fillId="0" borderId="4" xfId="51" applyFont="1" applyBorder="1" applyAlignment="1">
      <alignment horizontal="center" vertical="center"/>
    </xf>
    <xf numFmtId="165" fontId="76" fillId="0" borderId="4" xfId="53" applyFont="1" applyBorder="1" applyAlignment="1">
      <alignment horizontal="center" vertical="center"/>
    </xf>
    <xf numFmtId="0" fontId="71" fillId="0" borderId="4" xfId="50" applyFont="1" applyBorder="1" applyAlignment="1">
      <alignment horizontal="center" vertical="center" wrapText="1"/>
    </xf>
    <xf numFmtId="0" fontId="76" fillId="0" borderId="23" xfId="50" applyFont="1" applyBorder="1"/>
    <xf numFmtId="0" fontId="76" fillId="0" borderId="0" xfId="50" applyFont="1"/>
    <xf numFmtId="0" fontId="66" fillId="3" borderId="22" xfId="50" applyFont="1" applyFill="1" applyBorder="1"/>
    <xf numFmtId="0" fontId="66" fillId="0" borderId="19" xfId="50" applyFont="1" applyBorder="1" applyAlignment="1">
      <alignment vertical="center" wrapText="1"/>
    </xf>
    <xf numFmtId="0" fontId="66" fillId="0" borderId="21" xfId="50" applyFont="1" applyBorder="1" applyAlignment="1">
      <alignment vertical="center" wrapText="1"/>
    </xf>
    <xf numFmtId="0" fontId="66" fillId="0" borderId="15" xfId="50" applyFont="1" applyBorder="1"/>
    <xf numFmtId="0" fontId="66" fillId="0" borderId="25" xfId="50" applyFont="1" applyBorder="1"/>
    <xf numFmtId="0" fontId="66" fillId="0" borderId="24" xfId="50" applyFont="1" applyBorder="1"/>
    <xf numFmtId="3" fontId="71" fillId="3" borderId="13" xfId="50" applyNumberFormat="1" applyFont="1" applyFill="1" applyBorder="1" applyAlignment="1" applyProtection="1">
      <alignment horizontal="center" vertical="center"/>
      <protection locked="0"/>
    </xf>
    <xf numFmtId="0" fontId="66" fillId="3" borderId="28" xfId="50" applyFont="1" applyFill="1" applyBorder="1" applyAlignment="1">
      <alignment horizontal="center" vertical="center"/>
    </xf>
    <xf numFmtId="9" fontId="73" fillId="9" borderId="4" xfId="51" applyFont="1" applyFill="1" applyBorder="1" applyAlignment="1" applyProtection="1">
      <alignment horizontal="center" vertical="center" wrapText="1"/>
      <protection locked="0"/>
    </xf>
    <xf numFmtId="175" fontId="66" fillId="9" borderId="4" xfId="52" applyFont="1" applyFill="1" applyBorder="1" applyAlignment="1" applyProtection="1">
      <alignment vertical="center" wrapText="1"/>
      <protection locked="0"/>
    </xf>
    <xf numFmtId="175" fontId="74" fillId="3" borderId="4" xfId="51" applyNumberFormat="1" applyFont="1" applyFill="1" applyBorder="1" applyAlignment="1">
      <alignment horizontal="center" vertical="center"/>
    </xf>
    <xf numFmtId="0" fontId="72" fillId="4" borderId="33" xfId="50" applyFont="1" applyFill="1" applyBorder="1" applyAlignment="1">
      <alignment horizontal="center" vertical="center" wrapText="1"/>
    </xf>
    <xf numFmtId="0" fontId="66" fillId="3" borderId="56" xfId="50" applyFont="1" applyFill="1" applyBorder="1" applyAlignment="1">
      <alignment vertical="center" wrapText="1"/>
    </xf>
    <xf numFmtId="0" fontId="66" fillId="3" borderId="32" xfId="50" applyFont="1" applyFill="1" applyBorder="1" applyAlignment="1">
      <alignment horizontal="center" vertical="center"/>
    </xf>
    <xf numFmtId="0" fontId="12" fillId="0" borderId="34" xfId="14" applyBorder="1" applyAlignment="1">
      <alignment horizontal="center" vertical="center"/>
    </xf>
    <xf numFmtId="0" fontId="79" fillId="3" borderId="33" xfId="0" applyFont="1" applyFill="1" applyBorder="1" applyAlignment="1">
      <alignment horizontal="left" vertical="center"/>
    </xf>
    <xf numFmtId="0" fontId="15" fillId="0" borderId="33" xfId="14" applyFont="1" applyBorder="1" applyAlignment="1">
      <alignment horizontal="center" vertical="center"/>
    </xf>
    <xf numFmtId="0" fontId="24" fillId="0" borderId="33" xfId="14" applyFont="1" applyBorder="1" applyAlignment="1">
      <alignment horizontal="center" vertical="center" wrapText="1"/>
    </xf>
    <xf numFmtId="0" fontId="12" fillId="0" borderId="31" xfId="14" applyBorder="1" applyAlignment="1">
      <alignment horizontal="center" vertical="center"/>
    </xf>
    <xf numFmtId="0" fontId="79" fillId="3" borderId="32" xfId="0" applyFont="1" applyFill="1" applyBorder="1" applyAlignment="1">
      <alignment horizontal="left" vertical="center"/>
    </xf>
    <xf numFmtId="0" fontId="15" fillId="0" borderId="32" xfId="14" applyFont="1" applyBorder="1" applyAlignment="1">
      <alignment horizontal="center" vertical="center"/>
    </xf>
    <xf numFmtId="0" fontId="24" fillId="0" borderId="32" xfId="14" applyFont="1" applyBorder="1" applyAlignment="1">
      <alignment horizontal="center" vertical="center" wrapText="1"/>
    </xf>
    <xf numFmtId="0" fontId="15" fillId="0" borderId="10" xfId="0" applyFont="1" applyBorder="1" applyAlignment="1">
      <alignment horizontal="center" vertical="center"/>
    </xf>
    <xf numFmtId="0" fontId="15" fillId="0" borderId="12" xfId="0" applyFont="1" applyBorder="1" applyAlignment="1">
      <alignment horizontal="center" vertical="center"/>
    </xf>
    <xf numFmtId="0" fontId="15" fillId="0" borderId="11" xfId="0" applyFont="1" applyBorder="1" applyAlignment="1">
      <alignment horizontal="center" vertical="center"/>
    </xf>
    <xf numFmtId="0" fontId="15" fillId="7" borderId="4" xfId="0" applyFont="1" applyFill="1" applyBorder="1" applyAlignment="1">
      <alignment horizontal="center"/>
    </xf>
    <xf numFmtId="0" fontId="15" fillId="0" borderId="10" xfId="0" applyFont="1" applyBorder="1" applyAlignment="1">
      <alignment horizontal="left" vertical="center"/>
    </xf>
    <xf numFmtId="0" fontId="15" fillId="0" borderId="11" xfId="0" applyFont="1" applyBorder="1" applyAlignment="1">
      <alignment horizontal="left" vertical="center"/>
    </xf>
    <xf numFmtId="0" fontId="15" fillId="0" borderId="13" xfId="0" applyFont="1" applyBorder="1" applyAlignment="1">
      <alignment horizontal="left" vertical="center"/>
    </xf>
    <xf numFmtId="0" fontId="15" fillId="0" borderId="14" xfId="0" applyFont="1" applyBorder="1" applyAlignment="1">
      <alignment horizontal="left" vertical="center"/>
    </xf>
    <xf numFmtId="171" fontId="27" fillId="5" borderId="5" xfId="17" applyNumberFormat="1" applyFont="1" applyFill="1" applyBorder="1" applyAlignment="1" applyProtection="1">
      <alignment horizontal="center" vertical="center" wrapText="1"/>
      <protection locked="0" hidden="1"/>
    </xf>
    <xf numFmtId="171" fontId="27" fillId="5" borderId="8" xfId="17" applyNumberFormat="1" applyFont="1" applyFill="1" applyBorder="1" applyAlignment="1" applyProtection="1">
      <alignment horizontal="center" vertical="center" wrapText="1"/>
      <protection locked="0" hidden="1"/>
    </xf>
    <xf numFmtId="171" fontId="27" fillId="5" borderId="6" xfId="17" applyNumberFormat="1" applyFont="1" applyFill="1" applyBorder="1" applyAlignment="1" applyProtection="1">
      <alignment horizontal="center" vertical="center" wrapText="1"/>
      <protection locked="0" hidden="1"/>
    </xf>
    <xf numFmtId="0" fontId="27" fillId="5" borderId="5" xfId="0" applyFont="1" applyFill="1" applyBorder="1" applyAlignment="1" applyProtection="1">
      <alignment horizontal="center" vertical="center"/>
      <protection hidden="1"/>
    </xf>
    <xf numFmtId="0" fontId="27" fillId="5" borderId="8" xfId="0" applyFont="1" applyFill="1" applyBorder="1" applyAlignment="1" applyProtection="1">
      <alignment horizontal="center" vertical="center"/>
      <protection hidden="1"/>
    </xf>
    <xf numFmtId="0" fontId="30" fillId="3" borderId="22" xfId="0" applyFont="1" applyFill="1" applyBorder="1" applyAlignment="1" applyProtection="1">
      <alignment horizontal="center" vertical="center"/>
      <protection hidden="1"/>
    </xf>
    <xf numFmtId="0" fontId="30" fillId="3" borderId="0" xfId="0" applyFont="1" applyFill="1" applyAlignment="1" applyProtection="1">
      <alignment horizontal="center" vertical="center"/>
      <protection hidden="1"/>
    </xf>
    <xf numFmtId="0" fontId="30" fillId="3" borderId="23" xfId="0" applyFont="1" applyFill="1" applyBorder="1" applyAlignment="1" applyProtection="1">
      <alignment horizontal="center" vertical="center"/>
      <protection hidden="1"/>
    </xf>
    <xf numFmtId="0" fontId="26" fillId="0" borderId="5" xfId="0" applyFont="1" applyBorder="1" applyAlignment="1" applyProtection="1">
      <alignment horizontal="center" vertical="center" wrapText="1"/>
      <protection locked="0" hidden="1"/>
    </xf>
    <xf numFmtId="0" fontId="26" fillId="0" borderId="8" xfId="0" applyFont="1" applyBorder="1" applyAlignment="1" applyProtection="1">
      <alignment horizontal="center" vertical="center" wrapText="1"/>
      <protection locked="0" hidden="1"/>
    </xf>
    <xf numFmtId="49" fontId="36" fillId="3" borderId="16" xfId="0" applyNumberFormat="1" applyFont="1" applyFill="1" applyBorder="1" applyAlignment="1" applyProtection="1">
      <alignment horizontal="center" vertical="center"/>
      <protection locked="0" hidden="1"/>
    </xf>
    <xf numFmtId="49" fontId="36" fillId="3" borderId="17" xfId="0" applyNumberFormat="1" applyFont="1" applyFill="1" applyBorder="1" applyAlignment="1" applyProtection="1">
      <alignment horizontal="center" vertical="center"/>
      <protection locked="0" hidden="1"/>
    </xf>
    <xf numFmtId="49" fontId="36" fillId="3" borderId="18" xfId="0" applyNumberFormat="1" applyFont="1" applyFill="1" applyBorder="1" applyAlignment="1" applyProtection="1">
      <alignment horizontal="center" vertical="center"/>
      <protection locked="0" hidden="1"/>
    </xf>
    <xf numFmtId="0" fontId="24" fillId="5" borderId="16" xfId="14" applyFont="1" applyFill="1" applyBorder="1" applyAlignment="1">
      <alignment horizontal="center" vertical="center"/>
    </xf>
    <xf numFmtId="0" fontId="24" fillId="5" borderId="17" xfId="14" applyFont="1" applyFill="1" applyBorder="1" applyAlignment="1">
      <alignment horizontal="center" vertical="center"/>
    </xf>
    <xf numFmtId="0" fontId="0" fillId="5" borderId="18" xfId="0" applyFill="1" applyBorder="1" applyAlignment="1">
      <alignment horizontal="center" vertical="center"/>
    </xf>
    <xf numFmtId="0" fontId="39" fillId="0" borderId="17" xfId="14" applyFont="1" applyBorder="1" applyAlignment="1">
      <alignment horizontal="left" vertical="center" wrapText="1"/>
    </xf>
    <xf numFmtId="0" fontId="39" fillId="0" borderId="18" xfId="14" applyFont="1" applyBorder="1" applyAlignment="1">
      <alignment horizontal="left" vertical="center" wrapText="1"/>
    </xf>
    <xf numFmtId="0" fontId="30" fillId="3" borderId="24" xfId="0" applyFont="1" applyFill="1" applyBorder="1" applyAlignment="1" applyProtection="1">
      <alignment horizontal="center" vertical="center"/>
      <protection hidden="1"/>
    </xf>
    <xf numFmtId="0" fontId="30" fillId="3" borderId="15" xfId="0" applyFont="1" applyFill="1" applyBorder="1" applyAlignment="1" applyProtection="1">
      <alignment horizontal="center" vertical="center"/>
      <protection hidden="1"/>
    </xf>
    <xf numFmtId="0" fontId="30" fillId="3" borderId="25" xfId="0" applyFont="1" applyFill="1" applyBorder="1" applyAlignment="1" applyProtection="1">
      <alignment horizontal="center" vertical="center"/>
      <protection hidden="1"/>
    </xf>
    <xf numFmtId="0" fontId="24" fillId="5" borderId="9" xfId="14" applyFont="1" applyFill="1" applyBorder="1" applyAlignment="1">
      <alignment horizontal="center" vertical="center" wrapText="1"/>
    </xf>
    <xf numFmtId="0" fontId="24"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24" fillId="5" borderId="7" xfId="14" applyFont="1" applyFill="1" applyBorder="1" applyAlignment="1">
      <alignment horizontal="center" vertical="center" wrapText="1"/>
    </xf>
    <xf numFmtId="0" fontId="24" fillId="5" borderId="0" xfId="14" applyFont="1" applyFill="1" applyAlignment="1">
      <alignment horizontal="center" vertical="center" wrapText="1"/>
    </xf>
    <xf numFmtId="0" fontId="0" fillId="5" borderId="12" xfId="0" applyFill="1" applyBorder="1" applyAlignment="1">
      <alignment horizontal="center" vertical="center" wrapText="1"/>
    </xf>
    <xf numFmtId="0" fontId="24" fillId="5" borderId="3" xfId="14" applyFont="1" applyFill="1" applyBorder="1" applyAlignment="1">
      <alignment horizontal="center" vertical="center" wrapText="1"/>
    </xf>
    <xf numFmtId="0" fontId="24"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49" fontId="41" fillId="0" borderId="9" xfId="0" applyNumberFormat="1" applyFont="1" applyBorder="1" applyAlignment="1" applyProtection="1">
      <alignment horizontal="center" vertical="center" wrapText="1"/>
      <protection hidden="1"/>
    </xf>
    <xf numFmtId="11" fontId="41" fillId="0" borderId="2" xfId="0" applyNumberFormat="1" applyFont="1" applyBorder="1" applyAlignment="1" applyProtection="1">
      <alignment horizontal="center" vertical="center" wrapText="1"/>
      <protection hidden="1"/>
    </xf>
    <xf numFmtId="11" fontId="41" fillId="0" borderId="7" xfId="0" applyNumberFormat="1" applyFont="1" applyBorder="1" applyAlignment="1" applyProtection="1">
      <alignment horizontal="center" vertical="center" wrapText="1"/>
      <protection hidden="1"/>
    </xf>
    <xf numFmtId="11" fontId="41" fillId="0" borderId="0" xfId="0" applyNumberFormat="1" applyFont="1" applyAlignment="1" applyProtection="1">
      <alignment horizontal="center" vertical="center" wrapText="1"/>
      <protection hidden="1"/>
    </xf>
    <xf numFmtId="11" fontId="41" fillId="0" borderId="3" xfId="0" applyNumberFormat="1" applyFont="1" applyBorder="1" applyAlignment="1" applyProtection="1">
      <alignment horizontal="center" vertical="center" wrapText="1"/>
      <protection hidden="1"/>
    </xf>
    <xf numFmtId="11" fontId="41" fillId="0" borderId="1" xfId="0" applyNumberFormat="1" applyFont="1" applyBorder="1" applyAlignment="1" applyProtection="1">
      <alignment horizontal="center" vertical="center" wrapText="1"/>
      <protection hidden="1"/>
    </xf>
    <xf numFmtId="49" fontId="24" fillId="5" borderId="5" xfId="0" applyNumberFormat="1" applyFont="1" applyFill="1" applyBorder="1" applyAlignment="1" applyProtection="1">
      <alignment horizontal="center" vertical="center"/>
      <protection locked="0" hidden="1"/>
    </xf>
    <xf numFmtId="49" fontId="24" fillId="5" borderId="8" xfId="0" applyNumberFormat="1" applyFont="1" applyFill="1" applyBorder="1" applyAlignment="1" applyProtection="1">
      <alignment horizontal="center" vertical="center"/>
      <protection locked="0" hidden="1"/>
    </xf>
    <xf numFmtId="49" fontId="25" fillId="5" borderId="4" xfId="0" applyNumberFormat="1" applyFont="1" applyFill="1" applyBorder="1" applyAlignment="1" applyProtection="1">
      <alignment horizontal="center" vertical="center" wrapText="1"/>
      <protection locked="0" hidden="1"/>
    </xf>
    <xf numFmtId="173" fontId="33" fillId="6" borderId="13" xfId="0" applyNumberFormat="1" applyFont="1" applyFill="1" applyBorder="1" applyAlignment="1">
      <alignment vertical="center" wrapText="1"/>
    </xf>
    <xf numFmtId="49" fontId="25" fillId="5" borderId="13" xfId="0" applyNumberFormat="1" applyFont="1" applyFill="1" applyBorder="1" applyAlignment="1" applyProtection="1">
      <alignment horizontal="center" vertical="center" wrapText="1"/>
      <protection locked="0" hidden="1"/>
    </xf>
    <xf numFmtId="49" fontId="24" fillId="5" borderId="4" xfId="0" applyNumberFormat="1" applyFont="1" applyFill="1" applyBorder="1" applyAlignment="1" applyProtection="1">
      <alignment horizontal="center" vertical="center" wrapText="1"/>
      <protection locked="0" hidden="1"/>
    </xf>
    <xf numFmtId="0" fontId="42" fillId="0" borderId="4" xfId="14" applyFont="1" applyBorder="1" applyAlignment="1">
      <alignment horizontal="center" vertical="center" wrapText="1"/>
    </xf>
    <xf numFmtId="0" fontId="14" fillId="0" borderId="16" xfId="0" applyFont="1" applyBorder="1" applyAlignment="1" applyProtection="1">
      <alignment horizontal="center" vertical="center"/>
      <protection hidden="1"/>
    </xf>
    <xf numFmtId="0" fontId="14" fillId="0" borderId="17" xfId="0" applyFont="1" applyBorder="1" applyAlignment="1" applyProtection="1">
      <alignment horizontal="center" vertical="center"/>
      <protection hidden="1"/>
    </xf>
    <xf numFmtId="0" fontId="14" fillId="0" borderId="18" xfId="0" applyFont="1" applyBorder="1" applyAlignment="1" applyProtection="1">
      <alignment horizontal="center" vertical="center"/>
      <protection hidden="1"/>
    </xf>
    <xf numFmtId="0" fontId="24" fillId="0" borderId="8" xfId="0" applyFont="1" applyBorder="1" applyAlignment="1" applyProtection="1">
      <alignment horizontal="center" vertical="top" wrapText="1"/>
      <protection hidden="1"/>
    </xf>
    <xf numFmtId="0" fontId="32" fillId="0" borderId="5" xfId="0" applyFont="1" applyBorder="1" applyAlignment="1" applyProtection="1">
      <alignment horizontal="center" vertical="center" wrapText="1"/>
      <protection locked="0" hidden="1"/>
    </xf>
    <xf numFmtId="0" fontId="32" fillId="0" borderId="6" xfId="0" applyFont="1" applyBorder="1" applyAlignment="1" applyProtection="1">
      <alignment horizontal="center" vertical="center" wrapText="1"/>
      <protection locked="0" hidden="1"/>
    </xf>
    <xf numFmtId="2" fontId="32" fillId="0" borderId="5" xfId="17" applyNumberFormat="1" applyFont="1" applyFill="1" applyBorder="1" applyAlignment="1" applyProtection="1">
      <alignment horizontal="center" vertical="center" wrapText="1"/>
      <protection hidden="1"/>
    </xf>
    <xf numFmtId="2" fontId="32" fillId="0" borderId="6" xfId="17" applyNumberFormat="1" applyFont="1" applyFill="1" applyBorder="1" applyAlignment="1" applyProtection="1">
      <alignment horizontal="center" vertical="center" wrapText="1"/>
      <protection hidden="1"/>
    </xf>
    <xf numFmtId="0" fontId="25" fillId="5" borderId="13" xfId="0" applyFont="1" applyFill="1" applyBorder="1" applyAlignment="1" applyProtection="1">
      <alignment horizontal="center" vertical="center" wrapText="1"/>
      <protection hidden="1"/>
    </xf>
    <xf numFmtId="0" fontId="25" fillId="5" borderId="14" xfId="0" applyFont="1" applyFill="1" applyBorder="1" applyAlignment="1" applyProtection="1">
      <alignment horizontal="center" vertical="center" wrapText="1"/>
      <protection hidden="1"/>
    </xf>
    <xf numFmtId="4" fontId="25" fillId="5" borderId="13" xfId="0" applyNumberFormat="1" applyFont="1" applyFill="1" applyBorder="1" applyAlignment="1" applyProtection="1">
      <alignment horizontal="center" vertical="center" wrapText="1"/>
      <protection hidden="1"/>
    </xf>
    <xf numFmtId="4" fontId="25" fillId="5" borderId="14" xfId="0" applyNumberFormat="1" applyFont="1" applyFill="1" applyBorder="1" applyAlignment="1" applyProtection="1">
      <alignment horizontal="center" vertical="center" wrapText="1"/>
      <protection hidden="1"/>
    </xf>
    <xf numFmtId="0" fontId="25" fillId="5" borderId="9" xfId="0" applyFont="1" applyFill="1" applyBorder="1" applyAlignment="1">
      <alignment horizontal="center" vertical="center" wrapText="1"/>
    </xf>
    <xf numFmtId="0" fontId="25" fillId="5" borderId="10" xfId="0" applyFont="1" applyFill="1" applyBorder="1" applyAlignment="1">
      <alignment horizontal="center" vertical="center" wrapText="1"/>
    </xf>
    <xf numFmtId="0" fontId="25" fillId="5" borderId="3" xfId="0" applyFont="1" applyFill="1" applyBorder="1" applyAlignment="1">
      <alignment horizontal="center" vertical="center" wrapText="1"/>
    </xf>
    <xf numFmtId="0" fontId="25" fillId="5" borderId="11" xfId="0" applyFont="1" applyFill="1" applyBorder="1" applyAlignment="1">
      <alignment horizontal="center" vertical="center" wrapText="1"/>
    </xf>
    <xf numFmtId="0" fontId="26" fillId="3" borderId="43" xfId="2" applyNumberFormat="1" applyFont="1" applyFill="1" applyBorder="1" applyAlignment="1" applyProtection="1">
      <alignment horizontal="center" vertical="center" wrapText="1"/>
      <protection locked="0" hidden="1"/>
    </xf>
    <xf numFmtId="0" fontId="26" fillId="3" borderId="42" xfId="2" applyNumberFormat="1" applyFont="1" applyFill="1" applyBorder="1" applyAlignment="1" applyProtection="1">
      <alignment horizontal="center" vertical="center" wrapText="1"/>
      <protection locked="0" hidden="1"/>
    </xf>
    <xf numFmtId="0" fontId="26" fillId="3" borderId="36" xfId="2" applyNumberFormat="1" applyFont="1" applyFill="1" applyBorder="1" applyAlignment="1" applyProtection="1">
      <alignment horizontal="center" vertical="center" wrapText="1"/>
      <protection locked="0" hidden="1"/>
    </xf>
    <xf numFmtId="0" fontId="26" fillId="3" borderId="44" xfId="2" applyNumberFormat="1" applyFont="1" applyFill="1" applyBorder="1" applyAlignment="1" applyProtection="1">
      <alignment horizontal="center" vertical="center" wrapText="1"/>
      <protection locked="0" hidden="1"/>
    </xf>
    <xf numFmtId="49" fontId="24" fillId="8" borderId="5" xfId="0" applyNumberFormat="1" applyFont="1" applyFill="1" applyBorder="1" applyAlignment="1" applyProtection="1">
      <alignment horizontal="center" vertical="center"/>
      <protection locked="0" hidden="1"/>
    </xf>
    <xf numFmtId="49" fontId="24" fillId="8" borderId="8" xfId="0" applyNumberFormat="1" applyFont="1" applyFill="1" applyBorder="1" applyAlignment="1" applyProtection="1">
      <alignment horizontal="center" vertical="center"/>
      <protection locked="0" hidden="1"/>
    </xf>
    <xf numFmtId="49" fontId="24" fillId="8" borderId="6" xfId="0" applyNumberFormat="1" applyFont="1" applyFill="1" applyBorder="1" applyAlignment="1" applyProtection="1">
      <alignment horizontal="center" vertical="center"/>
      <protection locked="0" hidden="1"/>
    </xf>
    <xf numFmtId="0" fontId="25" fillId="5" borderId="4" xfId="14" applyFont="1" applyFill="1" applyBorder="1" applyAlignment="1">
      <alignment horizontal="center" vertical="center" wrapText="1"/>
    </xf>
    <xf numFmtId="0" fontId="24" fillId="5" borderId="9" xfId="0" applyFont="1" applyFill="1" applyBorder="1" applyAlignment="1" applyProtection="1">
      <alignment horizontal="center" vertical="center" wrapText="1"/>
      <protection hidden="1"/>
    </xf>
    <xf numFmtId="0" fontId="24" fillId="5" borderId="2" xfId="0" applyFont="1" applyFill="1" applyBorder="1" applyAlignment="1" applyProtection="1">
      <alignment horizontal="center" vertical="center" wrapText="1"/>
      <protection hidden="1"/>
    </xf>
    <xf numFmtId="0" fontId="24" fillId="5" borderId="3" xfId="0" applyFont="1" applyFill="1" applyBorder="1" applyAlignment="1" applyProtection="1">
      <alignment horizontal="center" vertical="center" wrapText="1"/>
      <protection hidden="1"/>
    </xf>
    <xf numFmtId="0" fontId="24" fillId="5" borderId="1" xfId="0" applyFont="1" applyFill="1" applyBorder="1" applyAlignment="1" applyProtection="1">
      <alignment horizontal="center" vertical="center" wrapText="1"/>
      <protection hidden="1"/>
    </xf>
    <xf numFmtId="0" fontId="21" fillId="0" borderId="5" xfId="0" applyFont="1" applyBorder="1" applyAlignment="1">
      <alignment horizontal="left" vertical="top" wrapText="1"/>
    </xf>
    <xf numFmtId="0" fontId="21" fillId="0" borderId="8" xfId="0" applyFont="1" applyBorder="1" applyAlignment="1">
      <alignment horizontal="left" vertical="top" wrapText="1"/>
    </xf>
    <xf numFmtId="0" fontId="21" fillId="0" borderId="6" xfId="0" applyFont="1" applyBorder="1" applyAlignment="1">
      <alignment horizontal="left" vertical="top" wrapText="1"/>
    </xf>
    <xf numFmtId="0" fontId="14" fillId="0" borderId="4" xfId="0" applyFont="1" applyBorder="1" applyAlignment="1" applyProtection="1">
      <alignment horizontal="center" vertical="center"/>
      <protection hidden="1"/>
    </xf>
    <xf numFmtId="0" fontId="25" fillId="5" borderId="9" xfId="0" applyFont="1" applyFill="1" applyBorder="1" applyAlignment="1" applyProtection="1">
      <alignment horizontal="center" vertical="center" wrapText="1"/>
      <protection hidden="1"/>
    </xf>
    <xf numFmtId="0" fontId="25" fillId="5" borderId="10" xfId="0" applyFont="1" applyFill="1" applyBorder="1" applyAlignment="1" applyProtection="1">
      <alignment horizontal="center" vertical="center" wrapText="1"/>
      <protection hidden="1"/>
    </xf>
    <xf numFmtId="0" fontId="25" fillId="5" borderId="3" xfId="0" applyFont="1" applyFill="1" applyBorder="1" applyAlignment="1" applyProtection="1">
      <alignment horizontal="center" vertical="center" wrapText="1"/>
      <protection hidden="1"/>
    </xf>
    <xf numFmtId="0" fontId="25" fillId="5" borderId="11" xfId="0" applyFont="1" applyFill="1" applyBorder="1" applyAlignment="1" applyProtection="1">
      <alignment horizontal="center" vertical="center" wrapText="1"/>
      <protection hidden="1"/>
    </xf>
    <xf numFmtId="49" fontId="25" fillId="5" borderId="5" xfId="0" applyNumberFormat="1" applyFont="1" applyFill="1" applyBorder="1" applyAlignment="1" applyProtection="1">
      <alignment horizontal="center" vertical="center" wrapText="1"/>
      <protection locked="0" hidden="1"/>
    </xf>
    <xf numFmtId="49" fontId="25" fillId="5" borderId="8" xfId="0" applyNumberFormat="1" applyFont="1" applyFill="1" applyBorder="1" applyAlignment="1" applyProtection="1">
      <alignment horizontal="center" vertical="center" wrapText="1"/>
      <protection locked="0" hidden="1"/>
    </xf>
    <xf numFmtId="49" fontId="25" fillId="5" borderId="6" xfId="0" applyNumberFormat="1" applyFont="1" applyFill="1" applyBorder="1" applyAlignment="1" applyProtection="1">
      <alignment horizontal="center" vertical="center" wrapText="1"/>
      <protection locked="0" hidden="1"/>
    </xf>
    <xf numFmtId="171" fontId="41" fillId="3" borderId="0" xfId="17" applyNumberFormat="1" applyFont="1" applyFill="1" applyBorder="1" applyAlignment="1" applyProtection="1">
      <alignment horizontal="center" vertical="center"/>
      <protection locked="0" hidden="1"/>
    </xf>
    <xf numFmtId="0" fontId="43" fillId="0" borderId="0" xfId="14" applyFont="1" applyAlignment="1">
      <alignment horizontal="center" vertical="center"/>
    </xf>
    <xf numFmtId="0" fontId="43" fillId="0" borderId="15" xfId="14" applyFont="1" applyBorder="1" applyAlignment="1">
      <alignment horizontal="center" vertical="center"/>
    </xf>
    <xf numFmtId="0" fontId="44" fillId="3" borderId="0" xfId="14" applyFont="1" applyFill="1" applyAlignment="1">
      <alignment horizontal="center" vertical="center"/>
    </xf>
    <xf numFmtId="0" fontId="44" fillId="3" borderId="19" xfId="14" applyFont="1" applyFill="1" applyBorder="1" applyAlignment="1">
      <alignment horizontal="center" vertical="center"/>
    </xf>
    <xf numFmtId="0" fontId="26" fillId="0" borderId="6" xfId="0" applyFont="1" applyBorder="1" applyAlignment="1" applyProtection="1">
      <alignment horizontal="center" vertical="center" wrapText="1"/>
      <protection locked="0" hidden="1"/>
    </xf>
    <xf numFmtId="0" fontId="43" fillId="3" borderId="0" xfId="14" applyFont="1" applyFill="1" applyAlignment="1">
      <alignment horizontal="center" vertical="center"/>
    </xf>
    <xf numFmtId="0" fontId="56" fillId="0" borderId="5" xfId="14" applyFont="1" applyBorder="1" applyAlignment="1">
      <alignment horizontal="justify" vertical="justify" wrapText="1"/>
    </xf>
    <xf numFmtId="0" fontId="56" fillId="0" borderId="6" xfId="14" applyFont="1" applyBorder="1" applyAlignment="1">
      <alignment horizontal="justify" vertical="justify" wrapText="1"/>
    </xf>
    <xf numFmtId="0" fontId="15" fillId="3" borderId="5" xfId="14" applyFont="1" applyFill="1" applyBorder="1" applyAlignment="1">
      <alignment horizontal="center"/>
    </xf>
    <xf numFmtId="0" fontId="15" fillId="3" borderId="8" xfId="14" applyFont="1" applyFill="1" applyBorder="1" applyAlignment="1">
      <alignment horizontal="center"/>
    </xf>
    <xf numFmtId="0" fontId="15" fillId="3" borderId="6" xfId="14" applyFont="1" applyFill="1" applyBorder="1" applyAlignment="1">
      <alignment horizontal="center"/>
    </xf>
    <xf numFmtId="0" fontId="23" fillId="0" borderId="16" xfId="14" applyFont="1" applyBorder="1" applyAlignment="1">
      <alignment horizontal="left" vertical="center" wrapText="1"/>
    </xf>
    <xf numFmtId="0" fontId="23" fillId="0" borderId="17" xfId="14" applyFont="1" applyBorder="1" applyAlignment="1">
      <alignment horizontal="left" vertical="center" wrapText="1"/>
    </xf>
    <xf numFmtId="0" fontId="23" fillId="0" borderId="18" xfId="14" applyFont="1" applyBorder="1" applyAlignment="1">
      <alignment horizontal="left" vertical="center" wrapText="1"/>
    </xf>
    <xf numFmtId="0" fontId="13" fillId="10" borderId="45" xfId="14" applyFont="1" applyFill="1" applyBorder="1" applyAlignment="1">
      <alignment horizontal="center" vertical="center" wrapText="1"/>
    </xf>
    <xf numFmtId="0" fontId="13" fillId="10" borderId="28" xfId="14" applyFont="1" applyFill="1" applyBorder="1" applyAlignment="1">
      <alignment horizontal="center" vertical="center"/>
    </xf>
    <xf numFmtId="0" fontId="13" fillId="10" borderId="39" xfId="14" applyFont="1" applyFill="1" applyBorder="1" applyAlignment="1">
      <alignment horizontal="center" vertical="center"/>
    </xf>
    <xf numFmtId="0" fontId="13" fillId="10" borderId="46" xfId="14" applyFont="1" applyFill="1" applyBorder="1" applyAlignment="1">
      <alignment horizontal="center" vertical="center"/>
    </xf>
    <xf numFmtId="0" fontId="54" fillId="10" borderId="30" xfId="14" applyFont="1" applyFill="1" applyBorder="1" applyAlignment="1">
      <alignment horizontal="center" vertical="center" wrapText="1"/>
    </xf>
    <xf numFmtId="0" fontId="54" fillId="10" borderId="4" xfId="14" applyFont="1" applyFill="1" applyBorder="1" applyAlignment="1">
      <alignment horizontal="center" vertical="center" wrapText="1"/>
    </xf>
    <xf numFmtId="0" fontId="54" fillId="10" borderId="9" xfId="14" applyFont="1" applyFill="1" applyBorder="1" applyAlignment="1">
      <alignment horizontal="center" vertical="center" wrapText="1"/>
    </xf>
    <xf numFmtId="0" fontId="54" fillId="10" borderId="40" xfId="14" applyFont="1" applyFill="1" applyBorder="1" applyAlignment="1">
      <alignment horizontal="center" vertical="center" wrapText="1"/>
    </xf>
    <xf numFmtId="0" fontId="54" fillId="10" borderId="3" xfId="14" applyFont="1" applyFill="1" applyBorder="1" applyAlignment="1">
      <alignment horizontal="center" vertical="center" wrapText="1"/>
    </xf>
    <xf numFmtId="0" fontId="54" fillId="10" borderId="47" xfId="14" applyFont="1" applyFill="1" applyBorder="1" applyAlignment="1">
      <alignment horizontal="center" vertical="center" wrapText="1"/>
    </xf>
    <xf numFmtId="0" fontId="22" fillId="10" borderId="20" xfId="14" applyFont="1" applyFill="1" applyBorder="1" applyAlignment="1">
      <alignment horizontal="center" vertical="center"/>
    </xf>
    <xf numFmtId="0" fontId="22" fillId="10" borderId="19" xfId="14" applyFont="1" applyFill="1" applyBorder="1" applyAlignment="1">
      <alignment horizontal="center" vertical="center"/>
    </xf>
    <xf numFmtId="0" fontId="22" fillId="10" borderId="21" xfId="14" applyFont="1" applyFill="1" applyBorder="1" applyAlignment="1">
      <alignment horizontal="center" vertical="center"/>
    </xf>
    <xf numFmtId="0" fontId="14" fillId="3" borderId="20" xfId="14" applyFont="1" applyFill="1" applyBorder="1" applyAlignment="1">
      <alignment horizontal="center"/>
    </xf>
    <xf numFmtId="0" fontId="14" fillId="3" borderId="19" xfId="14" applyFont="1" applyFill="1" applyBorder="1" applyAlignment="1">
      <alignment horizontal="center"/>
    </xf>
    <xf numFmtId="0" fontId="14" fillId="3" borderId="21" xfId="14" applyFont="1" applyFill="1" applyBorder="1" applyAlignment="1">
      <alignment horizontal="center"/>
    </xf>
    <xf numFmtId="0" fontId="14" fillId="3" borderId="22" xfId="14" applyFont="1" applyFill="1" applyBorder="1" applyAlignment="1" applyProtection="1">
      <alignment horizontal="center" vertical="center"/>
      <protection hidden="1"/>
    </xf>
    <xf numFmtId="0" fontId="14" fillId="3" borderId="0" xfId="14" applyFont="1" applyFill="1" applyAlignment="1" applyProtection="1">
      <alignment horizontal="center" vertical="center"/>
      <protection hidden="1"/>
    </xf>
    <xf numFmtId="0" fontId="14" fillId="3" borderId="23" xfId="14" applyFont="1" applyFill="1" applyBorder="1" applyAlignment="1" applyProtection="1">
      <alignment horizontal="center" vertical="center"/>
      <protection hidden="1"/>
    </xf>
    <xf numFmtId="0" fontId="14" fillId="3" borderId="24" xfId="14" applyFont="1" applyFill="1" applyBorder="1" applyAlignment="1" applyProtection="1">
      <alignment horizontal="center" vertical="center"/>
      <protection hidden="1"/>
    </xf>
    <xf numFmtId="0" fontId="14" fillId="3" borderId="15" xfId="14" applyFont="1" applyFill="1" applyBorder="1" applyAlignment="1" applyProtection="1">
      <alignment horizontal="center" vertical="center"/>
      <protection hidden="1"/>
    </xf>
    <xf numFmtId="0" fontId="14" fillId="3" borderId="25" xfId="14" applyFont="1" applyFill="1" applyBorder="1" applyAlignment="1" applyProtection="1">
      <alignment horizontal="center" vertical="center"/>
      <protection hidden="1"/>
    </xf>
    <xf numFmtId="0" fontId="15" fillId="3" borderId="22" xfId="14" applyFont="1" applyFill="1" applyBorder="1" applyAlignment="1">
      <alignment horizontal="center"/>
    </xf>
    <xf numFmtId="0" fontId="15" fillId="3" borderId="0" xfId="14" applyFont="1" applyFill="1" applyAlignment="1">
      <alignment horizontal="center"/>
    </xf>
    <xf numFmtId="0" fontId="15" fillId="3" borderId="23" xfId="14" applyFont="1" applyFill="1" applyBorder="1" applyAlignment="1">
      <alignment horizontal="center"/>
    </xf>
    <xf numFmtId="0" fontId="12" fillId="0" borderId="4" xfId="14" applyBorder="1" applyAlignment="1">
      <alignment horizontal="center" vertical="center" wrapText="1"/>
    </xf>
    <xf numFmtId="0" fontId="12" fillId="0" borderId="4" xfId="14" applyBorder="1" applyAlignment="1">
      <alignment horizontal="center" vertical="center"/>
    </xf>
    <xf numFmtId="0" fontId="15" fillId="5" borderId="16" xfId="14" applyFont="1" applyFill="1" applyBorder="1" applyAlignment="1">
      <alignment horizontal="center" vertical="center"/>
    </xf>
    <xf numFmtId="0" fontId="15" fillId="5" borderId="17" xfId="14" applyFont="1" applyFill="1" applyBorder="1" applyAlignment="1">
      <alignment horizontal="center" vertical="center"/>
    </xf>
    <xf numFmtId="0" fontId="15" fillId="5" borderId="18" xfId="14" applyFont="1" applyFill="1" applyBorder="1" applyAlignment="1">
      <alignment horizontal="center" vertical="center"/>
    </xf>
    <xf numFmtId="0" fontId="15" fillId="3" borderId="0" xfId="14" applyFont="1" applyFill="1" applyAlignment="1" applyProtection="1">
      <alignment horizontal="center" vertical="top"/>
      <protection hidden="1"/>
    </xf>
    <xf numFmtId="0" fontId="12" fillId="3" borderId="15" xfId="14" applyFill="1" applyBorder="1" applyAlignment="1" applyProtection="1">
      <alignment horizontal="center" vertical="top" wrapText="1"/>
      <protection hidden="1"/>
    </xf>
    <xf numFmtId="0" fontId="13" fillId="5" borderId="45" xfId="14" applyFont="1" applyFill="1" applyBorder="1" applyAlignment="1">
      <alignment horizontal="center" vertical="center"/>
    </xf>
    <xf numFmtId="0" fontId="13" fillId="5" borderId="28" xfId="14" applyFont="1" applyFill="1" applyBorder="1" applyAlignment="1">
      <alignment horizontal="center" vertical="center"/>
    </xf>
    <xf numFmtId="0" fontId="13" fillId="5" borderId="39" xfId="14" applyFont="1" applyFill="1" applyBorder="1" applyAlignment="1">
      <alignment horizontal="center" vertical="center"/>
    </xf>
    <xf numFmtId="0" fontId="13" fillId="5" borderId="46" xfId="14" applyFont="1" applyFill="1" applyBorder="1" applyAlignment="1">
      <alignment horizontal="center" vertical="center"/>
    </xf>
    <xf numFmtId="0" fontId="54" fillId="5" borderId="30" xfId="14" applyFont="1" applyFill="1" applyBorder="1" applyAlignment="1">
      <alignment horizontal="center" vertical="center" wrapText="1"/>
    </xf>
    <xf numFmtId="0" fontId="54" fillId="5" borderId="37" xfId="14" applyFont="1" applyFill="1" applyBorder="1" applyAlignment="1">
      <alignment horizontal="center" vertical="center" wrapText="1"/>
    </xf>
    <xf numFmtId="0" fontId="54" fillId="5" borderId="9" xfId="14" applyFont="1" applyFill="1" applyBorder="1" applyAlignment="1">
      <alignment horizontal="center" vertical="center" wrapText="1"/>
    </xf>
    <xf numFmtId="0" fontId="54" fillId="5" borderId="7" xfId="14" applyFont="1" applyFill="1" applyBorder="1" applyAlignment="1">
      <alignment horizontal="center" vertical="center" wrapText="1"/>
    </xf>
    <xf numFmtId="0" fontId="54" fillId="5" borderId="4" xfId="14" applyFont="1" applyFill="1" applyBorder="1" applyAlignment="1">
      <alignment horizontal="center" vertical="center" wrapText="1"/>
    </xf>
    <xf numFmtId="0" fontId="54" fillId="5" borderId="13" xfId="14" applyFont="1" applyFill="1" applyBorder="1" applyAlignment="1">
      <alignment horizontal="center" vertical="center" wrapText="1"/>
    </xf>
    <xf numFmtId="0" fontId="54" fillId="5" borderId="2" xfId="14" applyFont="1" applyFill="1" applyBorder="1" applyAlignment="1">
      <alignment horizontal="center" vertical="center" wrapText="1"/>
    </xf>
    <xf numFmtId="0" fontId="54" fillId="5" borderId="40" xfId="14" applyFont="1" applyFill="1" applyBorder="1" applyAlignment="1">
      <alignment horizontal="center" vertical="center" wrapText="1"/>
    </xf>
    <xf numFmtId="0" fontId="54" fillId="5" borderId="0" xfId="14" applyFont="1" applyFill="1" applyAlignment="1">
      <alignment horizontal="center" vertical="center" wrapText="1"/>
    </xf>
    <xf numFmtId="0" fontId="54" fillId="5" borderId="23" xfId="14" applyFont="1" applyFill="1" applyBorder="1" applyAlignment="1">
      <alignment horizontal="center" vertical="center" wrapText="1"/>
    </xf>
    <xf numFmtId="0" fontId="22" fillId="3" borderId="22" xfId="14" applyFont="1" applyFill="1" applyBorder="1" applyAlignment="1">
      <alignment horizontal="center"/>
    </xf>
    <xf numFmtId="0" fontId="22" fillId="3" borderId="0" xfId="14" applyFont="1" applyFill="1" applyAlignment="1">
      <alignment horizontal="center"/>
    </xf>
    <xf numFmtId="0" fontId="22" fillId="3" borderId="23" xfId="14" applyFont="1" applyFill="1" applyBorder="1" applyAlignment="1">
      <alignment horizontal="center"/>
    </xf>
    <xf numFmtId="0" fontId="22" fillId="5" borderId="16" xfId="14" applyFont="1" applyFill="1" applyBorder="1" applyAlignment="1">
      <alignment horizontal="center" vertical="center"/>
    </xf>
    <xf numFmtId="0" fontId="22" fillId="5" borderId="17" xfId="14" applyFont="1" applyFill="1" applyBorder="1" applyAlignment="1">
      <alignment horizontal="center" vertical="center"/>
    </xf>
    <xf numFmtId="0" fontId="12" fillId="0" borderId="16" xfId="14" applyBorder="1" applyAlignment="1">
      <alignment horizontal="center" vertical="center" wrapText="1"/>
    </xf>
    <xf numFmtId="0" fontId="12" fillId="0" borderId="17" xfId="14" applyBorder="1" applyAlignment="1">
      <alignment horizontal="center" vertical="center" wrapText="1"/>
    </xf>
    <xf numFmtId="0" fontId="12" fillId="0" borderId="18" xfId="14" applyBorder="1" applyAlignment="1">
      <alignment horizontal="center" vertical="center" wrapText="1"/>
    </xf>
    <xf numFmtId="0" fontId="67" fillId="12" borderId="20" xfId="50" applyFont="1" applyFill="1" applyBorder="1" applyAlignment="1">
      <alignment horizontal="center" vertical="center"/>
    </xf>
    <xf numFmtId="0" fontId="67" fillId="12" borderId="19" xfId="50" applyFont="1" applyFill="1" applyBorder="1" applyAlignment="1">
      <alignment horizontal="center" vertical="center"/>
    </xf>
    <xf numFmtId="0" fontId="67" fillId="12" borderId="41" xfId="50" applyFont="1" applyFill="1" applyBorder="1" applyAlignment="1">
      <alignment horizontal="center" vertical="center"/>
    </xf>
    <xf numFmtId="0" fontId="13" fillId="12" borderId="41" xfId="50" applyFont="1" applyFill="1" applyBorder="1" applyAlignment="1" applyProtection="1">
      <alignment horizontal="center" vertical="center" wrapText="1"/>
      <protection hidden="1"/>
    </xf>
    <xf numFmtId="0" fontId="13" fillId="12" borderId="28" xfId="50" applyFont="1" applyFill="1" applyBorder="1" applyAlignment="1" applyProtection="1">
      <alignment horizontal="center" vertical="center" wrapText="1"/>
      <protection hidden="1"/>
    </xf>
    <xf numFmtId="0" fontId="13" fillId="12" borderId="46" xfId="50" applyFont="1" applyFill="1" applyBorder="1" applyAlignment="1" applyProtection="1">
      <alignment horizontal="center" vertical="center" wrapText="1"/>
      <protection hidden="1"/>
    </xf>
    <xf numFmtId="0" fontId="68" fillId="10" borderId="41" xfId="50" applyFont="1" applyFill="1" applyBorder="1" applyAlignment="1">
      <alignment horizontal="center"/>
    </xf>
    <xf numFmtId="0" fontId="68" fillId="10" borderId="28" xfId="50" applyFont="1" applyFill="1" applyBorder="1" applyAlignment="1">
      <alignment horizontal="center"/>
    </xf>
    <xf numFmtId="9" fontId="69" fillId="12" borderId="41" xfId="51" applyFont="1" applyFill="1" applyBorder="1" applyAlignment="1">
      <alignment horizontal="center" vertical="top"/>
    </xf>
    <xf numFmtId="9" fontId="69" fillId="12" borderId="28" xfId="51" applyFont="1" applyFill="1" applyBorder="1" applyAlignment="1">
      <alignment horizontal="center" vertical="top"/>
    </xf>
    <xf numFmtId="9" fontId="69" fillId="12" borderId="46" xfId="51" applyFont="1" applyFill="1" applyBorder="1" applyAlignment="1">
      <alignment horizontal="center" vertical="top"/>
    </xf>
    <xf numFmtId="0" fontId="67" fillId="13" borderId="19" xfId="50" applyFont="1" applyFill="1" applyBorder="1" applyAlignment="1">
      <alignment horizontal="center"/>
    </xf>
    <xf numFmtId="0" fontId="67" fillId="13" borderId="21" xfId="50" applyFont="1" applyFill="1" applyBorder="1" applyAlignment="1">
      <alignment horizontal="center"/>
    </xf>
    <xf numFmtId="0" fontId="62" fillId="0" borderId="16" xfId="14" applyFont="1" applyBorder="1" applyAlignment="1">
      <alignment horizontal="center" vertical="center" wrapText="1"/>
    </xf>
    <xf numFmtId="0" fontId="62" fillId="0" borderId="17" xfId="14" applyFont="1" applyBorder="1" applyAlignment="1">
      <alignment horizontal="center" vertical="center" wrapText="1"/>
    </xf>
    <xf numFmtId="0" fontId="62" fillId="0" borderId="18" xfId="14" applyFont="1" applyBorder="1" applyAlignment="1">
      <alignment horizontal="center" vertical="center" wrapText="1"/>
    </xf>
    <xf numFmtId="0" fontId="30" fillId="0" borderId="6" xfId="14" applyFont="1" applyBorder="1" applyAlignment="1">
      <alignment horizontal="center" vertical="center" wrapText="1"/>
    </xf>
    <xf numFmtId="0" fontId="30" fillId="0" borderId="4" xfId="14" applyFont="1" applyBorder="1" applyAlignment="1">
      <alignment horizontal="center" vertical="center" wrapText="1"/>
    </xf>
    <xf numFmtId="175" fontId="13" fillId="0" borderId="16" xfId="52" applyFont="1" applyBorder="1" applyAlignment="1">
      <alignment horizontal="center" vertical="center" wrapText="1"/>
    </xf>
    <xf numFmtId="175" fontId="13" fillId="0" borderId="17" xfId="52" applyFont="1" applyBorder="1" applyAlignment="1">
      <alignment horizontal="center" vertical="center" wrapText="1"/>
    </xf>
    <xf numFmtId="175" fontId="13" fillId="0" borderId="18" xfId="52" applyFont="1" applyBorder="1" applyAlignment="1">
      <alignment horizontal="center" vertical="center" wrapText="1"/>
    </xf>
    <xf numFmtId="0" fontId="65" fillId="0" borderId="20" xfId="50" applyFont="1" applyBorder="1" applyAlignment="1">
      <alignment horizontal="center" vertical="center"/>
    </xf>
    <xf numFmtId="0" fontId="65" fillId="0" borderId="21" xfId="50" applyFont="1" applyBorder="1" applyAlignment="1">
      <alignment horizontal="center" vertical="center"/>
    </xf>
    <xf numFmtId="0" fontId="65" fillId="0" borderId="24" xfId="50" applyFont="1" applyBorder="1" applyAlignment="1">
      <alignment horizontal="center" vertical="center"/>
    </xf>
    <xf numFmtId="0" fontId="65" fillId="0" borderId="25" xfId="50" applyFont="1" applyBorder="1" applyAlignment="1">
      <alignment horizontal="center" vertical="center"/>
    </xf>
    <xf numFmtId="0" fontId="59" fillId="3" borderId="0" xfId="18" applyFont="1" applyFill="1" applyAlignment="1">
      <alignment horizontal="center" vertical="center" wrapText="1"/>
    </xf>
    <xf numFmtId="0" fontId="59" fillId="3" borderId="0" xfId="50" applyFont="1" applyFill="1" applyAlignment="1" applyProtection="1">
      <alignment horizontal="center" vertical="center"/>
      <protection hidden="1"/>
    </xf>
    <xf numFmtId="3" fontId="62" fillId="0" borderId="8" xfId="14" applyNumberFormat="1" applyFont="1" applyBorder="1" applyAlignment="1">
      <alignment horizontal="center" vertical="center" wrapText="1"/>
    </xf>
    <xf numFmtId="0" fontId="62" fillId="0" borderId="8" xfId="14" applyFont="1" applyBorder="1" applyAlignment="1">
      <alignment horizontal="center" vertical="center" wrapText="1"/>
    </xf>
    <xf numFmtId="0" fontId="62" fillId="0" borderId="6" xfId="14" applyFont="1" applyBorder="1" applyAlignment="1">
      <alignment horizontal="center" vertical="center" wrapText="1"/>
    </xf>
    <xf numFmtId="0" fontId="64" fillId="0" borderId="20" xfId="50" applyFont="1" applyBorder="1" applyAlignment="1">
      <alignment horizontal="center" vertical="center" wrapText="1"/>
    </xf>
    <xf numFmtId="0" fontId="64" fillId="0" borderId="19" xfId="50" applyFont="1" applyBorder="1" applyAlignment="1">
      <alignment horizontal="center" vertical="center" wrapText="1"/>
    </xf>
    <xf numFmtId="0" fontId="64" fillId="0" borderId="21" xfId="50" applyFont="1" applyBorder="1" applyAlignment="1">
      <alignment horizontal="center" vertical="center" wrapText="1"/>
    </xf>
    <xf numFmtId="0" fontId="64" fillId="0" borderId="22" xfId="50" applyFont="1" applyBorder="1" applyAlignment="1">
      <alignment horizontal="center" vertical="center" wrapText="1"/>
    </xf>
    <xf numFmtId="0" fontId="64" fillId="0" borderId="0" xfId="50" applyFont="1" applyAlignment="1">
      <alignment horizontal="center" vertical="center" wrapText="1"/>
    </xf>
    <xf numFmtId="0" fontId="64" fillId="0" borderId="23" xfId="50" applyFont="1" applyBorder="1" applyAlignment="1">
      <alignment horizontal="center" vertical="center" wrapText="1"/>
    </xf>
    <xf numFmtId="0" fontId="64" fillId="0" borderId="24" xfId="50" applyFont="1" applyBorder="1" applyAlignment="1">
      <alignment horizontal="center" vertical="center" wrapText="1"/>
    </xf>
    <xf numFmtId="0" fontId="64" fillId="0" borderId="15" xfId="50" applyFont="1" applyBorder="1" applyAlignment="1">
      <alignment horizontal="center" vertical="center" wrapText="1"/>
    </xf>
    <xf numFmtId="0" fontId="64" fillId="0" borderId="25" xfId="50" applyFont="1" applyBorder="1" applyAlignment="1">
      <alignment horizontal="center" vertical="center" wrapText="1"/>
    </xf>
    <xf numFmtId="0" fontId="24" fillId="5" borderId="16" xfId="14" applyFont="1" applyFill="1" applyBorder="1" applyAlignment="1" applyProtection="1">
      <alignment horizontal="center" vertical="center" wrapText="1"/>
      <protection hidden="1"/>
    </xf>
    <xf numFmtId="0" fontId="24" fillId="5" borderId="17" xfId="14" applyFont="1" applyFill="1" applyBorder="1" applyAlignment="1" applyProtection="1">
      <alignment horizontal="center" vertical="center" wrapText="1"/>
      <protection hidden="1"/>
    </xf>
    <xf numFmtId="0" fontId="24" fillId="5" borderId="18" xfId="14" applyFont="1" applyFill="1" applyBorder="1" applyAlignment="1" applyProtection="1">
      <alignment horizontal="center" vertical="center" wrapText="1"/>
      <protection hidden="1"/>
    </xf>
    <xf numFmtId="0" fontId="31" fillId="3" borderId="22" xfId="14" applyFont="1" applyFill="1" applyBorder="1" applyAlignment="1" applyProtection="1">
      <alignment horizontal="center" vertical="center"/>
      <protection hidden="1"/>
    </xf>
    <xf numFmtId="0" fontId="31" fillId="3" borderId="0" xfId="14" applyFont="1" applyFill="1" applyAlignment="1" applyProtection="1">
      <alignment horizontal="center" vertical="center"/>
      <protection hidden="1"/>
    </xf>
    <xf numFmtId="0" fontId="31" fillId="3" borderId="23" xfId="14" applyFont="1" applyFill="1" applyBorder="1" applyAlignment="1" applyProtection="1">
      <alignment horizontal="center" vertical="center"/>
      <protection hidden="1"/>
    </xf>
    <xf numFmtId="0" fontId="31" fillId="3" borderId="24" xfId="14" applyFont="1" applyFill="1" applyBorder="1" applyAlignment="1" applyProtection="1">
      <alignment horizontal="center" vertical="center"/>
      <protection hidden="1"/>
    </xf>
    <xf numFmtId="0" fontId="31" fillId="3" borderId="15" xfId="14" applyFont="1" applyFill="1" applyBorder="1" applyAlignment="1" applyProtection="1">
      <alignment horizontal="center" vertical="center"/>
      <protection hidden="1"/>
    </xf>
    <xf numFmtId="0" fontId="74" fillId="5" borderId="20" xfId="50" applyFont="1" applyFill="1" applyBorder="1" applyAlignment="1">
      <alignment horizontal="center" vertical="center"/>
    </xf>
    <xf numFmtId="0" fontId="74" fillId="5" borderId="19" xfId="50" applyFont="1" applyFill="1" applyBorder="1" applyAlignment="1">
      <alignment horizontal="center" vertical="center"/>
    </xf>
    <xf numFmtId="0" fontId="74" fillId="5" borderId="21" xfId="50" applyFont="1" applyFill="1" applyBorder="1" applyAlignment="1">
      <alignment horizontal="center" vertical="center"/>
    </xf>
    <xf numFmtId="0" fontId="74" fillId="5" borderId="22" xfId="50" applyFont="1" applyFill="1" applyBorder="1" applyAlignment="1">
      <alignment horizontal="center" vertical="center"/>
    </xf>
    <xf numFmtId="0" fontId="74" fillId="5" borderId="0" xfId="50" applyFont="1" applyFill="1" applyAlignment="1">
      <alignment horizontal="center" vertical="center"/>
    </xf>
    <xf numFmtId="0" fontId="74" fillId="5" borderId="23" xfId="50" applyFont="1" applyFill="1" applyBorder="1" applyAlignment="1">
      <alignment horizontal="center" vertical="center"/>
    </xf>
    <xf numFmtId="0" fontId="74" fillId="5" borderId="24" xfId="50" applyFont="1" applyFill="1" applyBorder="1" applyAlignment="1">
      <alignment horizontal="center" vertical="center"/>
    </xf>
    <xf numFmtId="0" fontId="74" fillId="5" borderId="15" xfId="50" applyFont="1" applyFill="1" applyBorder="1" applyAlignment="1">
      <alignment horizontal="center" vertical="center"/>
    </xf>
    <xf numFmtId="0" fontId="74" fillId="5" borderId="25" xfId="50" applyFont="1" applyFill="1" applyBorder="1" applyAlignment="1">
      <alignment horizontal="center" vertical="center"/>
    </xf>
    <xf numFmtId="0" fontId="68" fillId="5" borderId="20" xfId="50" applyFont="1" applyFill="1" applyBorder="1" applyAlignment="1">
      <alignment horizontal="center" vertical="center"/>
    </xf>
    <xf numFmtId="0" fontId="68" fillId="5" borderId="19" xfId="50" applyFont="1" applyFill="1" applyBorder="1" applyAlignment="1">
      <alignment horizontal="center" vertical="center"/>
    </xf>
    <xf numFmtId="0" fontId="68" fillId="5" borderId="41" xfId="50" applyFont="1" applyFill="1" applyBorder="1" applyAlignment="1">
      <alignment horizontal="center" vertical="center"/>
    </xf>
    <xf numFmtId="0" fontId="68" fillId="13" borderId="39" xfId="50" applyFont="1" applyFill="1" applyBorder="1" applyAlignment="1">
      <alignment horizontal="center" vertical="center"/>
    </xf>
    <xf numFmtId="0" fontId="68" fillId="13" borderId="21" xfId="50" applyFont="1" applyFill="1" applyBorder="1" applyAlignment="1">
      <alignment horizontal="center" vertical="center"/>
    </xf>
    <xf numFmtId="0" fontId="66" fillId="0" borderId="7" xfId="50" applyFont="1" applyBorder="1" applyAlignment="1">
      <alignment horizontal="center" vertical="center" wrapText="1"/>
    </xf>
    <xf numFmtId="0" fontId="66" fillId="0" borderId="0" xfId="50" applyFont="1" applyAlignment="1">
      <alignment horizontal="center" vertical="center" wrapText="1"/>
    </xf>
    <xf numFmtId="0" fontId="66" fillId="0" borderId="12" xfId="50" applyFont="1" applyBorder="1" applyAlignment="1">
      <alignment horizontal="center" vertical="center" wrapText="1"/>
    </xf>
    <xf numFmtId="0" fontId="76" fillId="0" borderId="16" xfId="50" applyFont="1" applyBorder="1" applyAlignment="1">
      <alignment horizontal="center" vertical="center" wrapText="1"/>
    </xf>
    <xf numFmtId="0" fontId="76" fillId="0" borderId="17" xfId="50" applyFont="1" applyBorder="1" applyAlignment="1">
      <alignment horizontal="center" vertical="center" wrapText="1"/>
    </xf>
    <xf numFmtId="0" fontId="76" fillId="0" borderId="18" xfId="50" applyFont="1" applyBorder="1" applyAlignment="1">
      <alignment horizontal="center" vertical="center" wrapText="1"/>
    </xf>
    <xf numFmtId="0" fontId="16" fillId="3" borderId="20" xfId="18" applyFont="1" applyFill="1" applyBorder="1" applyAlignment="1">
      <alignment horizontal="center" vertical="center" wrapText="1"/>
    </xf>
    <xf numFmtId="0" fontId="16" fillId="3" borderId="19" xfId="18" applyFont="1" applyFill="1" applyBorder="1" applyAlignment="1">
      <alignment horizontal="center" vertical="center" wrapText="1"/>
    </xf>
    <xf numFmtId="0" fontId="16" fillId="3" borderId="21" xfId="18" applyFont="1" applyFill="1" applyBorder="1" applyAlignment="1">
      <alignment horizontal="center" vertical="center" wrapText="1"/>
    </xf>
    <xf numFmtId="0" fontId="16" fillId="3" borderId="22" xfId="50" applyFont="1" applyFill="1" applyBorder="1" applyAlignment="1" applyProtection="1">
      <alignment horizontal="center" vertical="center"/>
      <protection hidden="1"/>
    </xf>
    <xf numFmtId="0" fontId="16" fillId="3" borderId="0" xfId="50" applyFont="1" applyFill="1" applyAlignment="1" applyProtection="1">
      <alignment horizontal="center" vertical="center"/>
      <protection hidden="1"/>
    </xf>
    <xf numFmtId="0" fontId="16" fillId="3" borderId="23" xfId="50" applyFont="1" applyFill="1" applyBorder="1" applyAlignment="1" applyProtection="1">
      <alignment horizontal="center" vertical="center"/>
      <protection hidden="1"/>
    </xf>
    <xf numFmtId="0" fontId="16" fillId="3" borderId="24" xfId="50" applyFont="1" applyFill="1" applyBorder="1" applyAlignment="1" applyProtection="1">
      <alignment horizontal="center" vertical="center"/>
      <protection hidden="1"/>
    </xf>
    <xf numFmtId="0" fontId="16" fillId="3" borderId="15" xfId="50" applyFont="1" applyFill="1" applyBorder="1" applyAlignment="1" applyProtection="1">
      <alignment horizontal="center" vertical="center"/>
      <protection hidden="1"/>
    </xf>
    <xf numFmtId="0" fontId="16" fillId="3" borderId="25" xfId="50" applyFont="1" applyFill="1" applyBorder="1" applyAlignment="1" applyProtection="1">
      <alignment horizontal="center" vertical="center"/>
      <protection hidden="1"/>
    </xf>
    <xf numFmtId="0" fontId="16" fillId="5" borderId="16" xfId="14" applyFont="1" applyFill="1" applyBorder="1" applyAlignment="1">
      <alignment horizontal="center" vertical="center" wrapText="1"/>
    </xf>
    <xf numFmtId="0" fontId="16" fillId="5" borderId="17" xfId="14" applyFont="1" applyFill="1" applyBorder="1" applyAlignment="1">
      <alignment horizontal="center" vertical="center" wrapText="1"/>
    </xf>
    <xf numFmtId="0" fontId="16" fillId="5" borderId="18" xfId="14" applyFont="1" applyFill="1" applyBorder="1" applyAlignment="1">
      <alignment horizontal="center" vertical="center" wrapText="1"/>
    </xf>
    <xf numFmtId="0" fontId="17" fillId="0" borderId="16" xfId="14" applyFont="1" applyBorder="1" applyAlignment="1">
      <alignment horizontal="center" vertical="center" wrapText="1"/>
    </xf>
    <xf numFmtId="0" fontId="17" fillId="0" borderId="17" xfId="14" applyFont="1" applyBorder="1" applyAlignment="1">
      <alignment horizontal="center" vertical="center" wrapText="1"/>
    </xf>
    <xf numFmtId="0" fontId="17" fillId="0" borderId="18" xfId="14" applyFont="1" applyBorder="1" applyAlignment="1">
      <alignment horizontal="center" vertical="center" wrapText="1"/>
    </xf>
    <xf numFmtId="0" fontId="15" fillId="0" borderId="4" xfId="14" applyFont="1" applyBorder="1" applyAlignment="1">
      <alignment horizontal="center" vertical="center"/>
    </xf>
    <xf numFmtId="0" fontId="51" fillId="0" borderId="4" xfId="14" applyFont="1" applyBorder="1" applyAlignment="1">
      <alignment horizontal="left" vertical="center" wrapText="1"/>
    </xf>
    <xf numFmtId="0" fontId="51" fillId="0" borderId="56" xfId="14" applyFont="1" applyBorder="1" applyAlignment="1">
      <alignment horizontal="left" vertical="center" wrapText="1"/>
    </xf>
    <xf numFmtId="0" fontId="15" fillId="0" borderId="33" xfId="14" applyFont="1" applyBorder="1" applyAlignment="1">
      <alignment horizontal="center" vertical="center"/>
    </xf>
    <xf numFmtId="0" fontId="51" fillId="0" borderId="33" xfId="14" applyFont="1" applyBorder="1" applyAlignment="1">
      <alignment horizontal="left" vertical="center" wrapText="1"/>
    </xf>
    <xf numFmtId="0" fontId="51" fillId="0" borderId="52" xfId="14" applyFont="1" applyBorder="1" applyAlignment="1">
      <alignment horizontal="left" vertical="center" wrapText="1"/>
    </xf>
    <xf numFmtId="0" fontId="30" fillId="3" borderId="20" xfId="18" applyFont="1" applyFill="1" applyBorder="1" applyAlignment="1">
      <alignment horizontal="center" vertical="center" wrapText="1"/>
    </xf>
    <xf numFmtId="0" fontId="30" fillId="3" borderId="19" xfId="18" applyFont="1" applyFill="1" applyBorder="1" applyAlignment="1">
      <alignment horizontal="center" vertical="center" wrapText="1"/>
    </xf>
    <xf numFmtId="0" fontId="30" fillId="3" borderId="21" xfId="18" applyFont="1" applyFill="1" applyBorder="1" applyAlignment="1">
      <alignment horizontal="center" vertical="center" wrapText="1"/>
    </xf>
    <xf numFmtId="0" fontId="13" fillId="3" borderId="22" xfId="14" applyFont="1" applyFill="1" applyBorder="1" applyAlignment="1" applyProtection="1">
      <alignment horizontal="center" vertical="center" wrapText="1"/>
      <protection hidden="1"/>
    </xf>
    <xf numFmtId="0" fontId="13" fillId="3" borderId="0" xfId="14" applyFont="1" applyFill="1" applyAlignment="1" applyProtection="1">
      <alignment horizontal="center" vertical="center" wrapText="1"/>
      <protection hidden="1"/>
    </xf>
    <xf numFmtId="0" fontId="13" fillId="3" borderId="23" xfId="14" applyFont="1" applyFill="1" applyBorder="1" applyAlignment="1" applyProtection="1">
      <alignment horizontal="center" vertical="center" wrapText="1"/>
      <protection hidden="1"/>
    </xf>
    <xf numFmtId="0" fontId="13" fillId="3" borderId="24" xfId="14" applyFont="1" applyFill="1" applyBorder="1" applyAlignment="1" applyProtection="1">
      <alignment horizontal="center" vertical="center" wrapText="1"/>
      <protection hidden="1"/>
    </xf>
    <xf numFmtId="0" fontId="13" fillId="3" borderId="15" xfId="14" applyFont="1" applyFill="1" applyBorder="1" applyAlignment="1" applyProtection="1">
      <alignment horizontal="center" vertical="center" wrapText="1"/>
      <protection hidden="1"/>
    </xf>
    <xf numFmtId="0" fontId="13" fillId="3" borderId="25" xfId="14" applyFont="1" applyFill="1" applyBorder="1" applyAlignment="1" applyProtection="1">
      <alignment horizontal="center" vertical="center" wrapText="1"/>
      <protection hidden="1"/>
    </xf>
    <xf numFmtId="0" fontId="24" fillId="5" borderId="16" xfId="14" applyFont="1" applyFill="1" applyBorder="1" applyAlignment="1">
      <alignment horizontal="center" vertical="center" wrapText="1"/>
    </xf>
    <xf numFmtId="0" fontId="24" fillId="5" borderId="17" xfId="14" applyFont="1" applyFill="1" applyBorder="1" applyAlignment="1">
      <alignment horizontal="center" vertical="center" wrapText="1"/>
    </xf>
    <xf numFmtId="0" fontId="32" fillId="0" borderId="35" xfId="14" applyFont="1" applyBorder="1" applyAlignment="1">
      <alignment horizontal="left" vertical="center" wrapText="1"/>
    </xf>
    <xf numFmtId="0" fontId="32" fillId="0" borderId="29" xfId="14" applyFont="1" applyBorder="1" applyAlignment="1">
      <alignment horizontal="left" vertical="center" wrapText="1"/>
    </xf>
    <xf numFmtId="0" fontId="32" fillId="0" borderId="27" xfId="14" applyFont="1" applyBorder="1" applyAlignment="1">
      <alignment horizontal="left" vertical="center" wrapText="1"/>
    </xf>
    <xf numFmtId="0" fontId="25" fillId="5" borderId="34" xfId="14" applyFont="1" applyFill="1" applyBorder="1" applyAlignment="1" applyProtection="1">
      <alignment horizontal="center" vertical="center" wrapText="1"/>
      <protection hidden="1"/>
    </xf>
    <xf numFmtId="0" fontId="25" fillId="5" borderId="30" xfId="14" applyFont="1" applyFill="1" applyBorder="1" applyAlignment="1" applyProtection="1">
      <alignment horizontal="center" vertical="center" wrapText="1"/>
      <protection hidden="1"/>
    </xf>
    <xf numFmtId="0" fontId="25" fillId="5" borderId="37" xfId="14" applyFont="1" applyFill="1" applyBorder="1" applyAlignment="1" applyProtection="1">
      <alignment horizontal="center" vertical="center" wrapText="1"/>
      <protection hidden="1"/>
    </xf>
    <xf numFmtId="0" fontId="25" fillId="5" borderId="33" xfId="14" applyFont="1" applyFill="1" applyBorder="1" applyAlignment="1" applyProtection="1">
      <alignment horizontal="center" vertical="center" wrapText="1"/>
      <protection hidden="1"/>
    </xf>
    <xf numFmtId="0" fontId="25" fillId="5" borderId="4" xfId="14" applyFont="1" applyFill="1" applyBorder="1" applyAlignment="1" applyProtection="1">
      <alignment horizontal="center" vertical="center" wrapText="1"/>
      <protection hidden="1"/>
    </xf>
    <xf numFmtId="0" fontId="25" fillId="5" borderId="13" xfId="14" applyFont="1" applyFill="1" applyBorder="1" applyAlignment="1" applyProtection="1">
      <alignment horizontal="center" vertical="center" wrapText="1"/>
      <protection hidden="1"/>
    </xf>
    <xf numFmtId="0" fontId="25" fillId="5" borderId="39" xfId="14" applyFont="1" applyFill="1" applyBorder="1" applyAlignment="1" applyProtection="1">
      <alignment horizontal="center" vertical="center" wrapText="1"/>
      <protection hidden="1"/>
    </xf>
    <xf numFmtId="0" fontId="25" fillId="5" borderId="41" xfId="14" applyFont="1" applyFill="1" applyBorder="1" applyAlignment="1" applyProtection="1">
      <alignment horizontal="center" vertical="center" wrapText="1"/>
      <protection hidden="1"/>
    </xf>
    <xf numFmtId="0" fontId="25" fillId="5" borderId="7" xfId="14" applyFont="1" applyFill="1" applyBorder="1" applyAlignment="1" applyProtection="1">
      <alignment horizontal="center" vertical="center" wrapText="1"/>
      <protection hidden="1"/>
    </xf>
    <xf numFmtId="0" fontId="25" fillId="5" borderId="12" xfId="14" applyFont="1" applyFill="1" applyBorder="1" applyAlignment="1" applyProtection="1">
      <alignment horizontal="center" vertical="center" wrapText="1"/>
      <protection hidden="1"/>
    </xf>
    <xf numFmtId="0" fontId="25" fillId="5" borderId="21" xfId="14" applyFont="1" applyFill="1" applyBorder="1" applyAlignment="1" applyProtection="1">
      <alignment horizontal="center" vertical="center" wrapText="1"/>
      <protection hidden="1"/>
    </xf>
    <xf numFmtId="0" fontId="25" fillId="5" borderId="23" xfId="14" applyFont="1" applyFill="1" applyBorder="1" applyAlignment="1" applyProtection="1">
      <alignment horizontal="center" vertical="center" wrapText="1"/>
      <protection hidden="1"/>
    </xf>
    <xf numFmtId="0" fontId="15" fillId="0" borderId="32" xfId="14" applyFont="1" applyBorder="1" applyAlignment="1">
      <alignment horizontal="center" vertical="center"/>
    </xf>
    <xf numFmtId="0" fontId="51" fillId="0" borderId="32" xfId="14" applyFont="1" applyBorder="1" applyAlignment="1">
      <alignment horizontal="left" vertical="center" wrapText="1"/>
    </xf>
    <xf numFmtId="0" fontId="51" fillId="0" borderId="53" xfId="14" applyFont="1" applyBorder="1" applyAlignment="1">
      <alignment horizontal="left" vertical="center" wrapText="1"/>
    </xf>
    <xf numFmtId="0" fontId="26" fillId="3" borderId="0" xfId="14" applyFont="1" applyFill="1" applyAlignment="1" applyProtection="1">
      <alignment horizontal="center" vertical="center" wrapText="1"/>
      <protection locked="0" hidden="1"/>
    </xf>
    <xf numFmtId="0" fontId="24" fillId="3" borderId="0" xfId="14" applyFont="1" applyFill="1" applyAlignment="1" applyProtection="1">
      <alignment horizontal="center" vertical="center" wrapText="1"/>
      <protection locked="0" hidden="1"/>
    </xf>
    <xf numFmtId="0" fontId="15" fillId="3" borderId="15" xfId="14" applyFont="1" applyFill="1" applyBorder="1" applyAlignment="1" applyProtection="1">
      <alignment horizontal="center" vertical="top"/>
      <protection hidden="1"/>
    </xf>
    <xf numFmtId="0" fontId="35" fillId="3" borderId="0" xfId="14" applyFont="1" applyFill="1" applyAlignment="1" applyProtection="1">
      <alignment horizontal="center" vertical="center" wrapText="1"/>
      <protection locked="0" hidden="1"/>
    </xf>
    <xf numFmtId="170" fontId="24" fillId="3" borderId="0" xfId="14" applyNumberFormat="1" applyFont="1" applyFill="1" applyAlignment="1" applyProtection="1">
      <alignment horizontal="center" vertical="center" wrapText="1"/>
      <protection locked="0" hidden="1"/>
    </xf>
    <xf numFmtId="170" fontId="35" fillId="3" borderId="0" xfId="14" applyNumberFormat="1" applyFont="1" applyFill="1" applyAlignment="1" applyProtection="1">
      <alignment horizontal="center" vertical="center" wrapText="1"/>
      <protection locked="0" hidden="1"/>
    </xf>
    <xf numFmtId="0" fontId="24" fillId="5" borderId="16" xfId="14" applyFont="1" applyFill="1" applyBorder="1" applyAlignment="1" applyProtection="1">
      <alignment horizontal="center" vertical="top" wrapText="1"/>
      <protection hidden="1"/>
    </xf>
    <xf numFmtId="0" fontId="24" fillId="5" borderId="17" xfId="14" applyFont="1" applyFill="1" applyBorder="1" applyAlignment="1" applyProtection="1">
      <alignment horizontal="center" vertical="top" wrapText="1"/>
      <protection hidden="1"/>
    </xf>
    <xf numFmtId="0" fontId="24" fillId="5" borderId="18" xfId="14" applyFont="1" applyFill="1" applyBorder="1" applyAlignment="1" applyProtection="1">
      <alignment horizontal="center" vertical="top" wrapText="1"/>
      <protection hidden="1"/>
    </xf>
  </cellXfs>
  <cellStyles count="54">
    <cellStyle name="Hipervínculo 2" xfId="35" xr:uid="{00000000-0005-0000-0000-000000000000}"/>
    <cellStyle name="Millares [0] 2" xfId="8" xr:uid="{00000000-0005-0000-0000-000001000000}"/>
    <cellStyle name="Millares [0] 2 2" xfId="30" xr:uid="{00000000-0005-0000-0000-000002000000}"/>
    <cellStyle name="Millares 2" xfId="1" xr:uid="{00000000-0005-0000-0000-000003000000}"/>
    <cellStyle name="Millares 2 2" xfId="26" xr:uid="{00000000-0005-0000-0000-000004000000}"/>
    <cellStyle name="Millares 3" xfId="11" xr:uid="{00000000-0005-0000-0000-000005000000}"/>
    <cellStyle name="Millares 3 2" xfId="21" xr:uid="{00000000-0005-0000-0000-000006000000}"/>
    <cellStyle name="Moneda" xfId="2" builtinId="4"/>
    <cellStyle name="Moneda [0]" xfId="39" builtinId="7"/>
    <cellStyle name="Moneda [0] 2" xfId="24" xr:uid="{00000000-0005-0000-0000-000009000000}"/>
    <cellStyle name="Moneda [0] 2 3 2" xfId="25" xr:uid="{00000000-0005-0000-0000-00000A000000}"/>
    <cellStyle name="Moneda [0] 3" xfId="34" xr:uid="{00000000-0005-0000-0000-00000B000000}"/>
    <cellStyle name="Moneda [0] 4" xfId="32" xr:uid="{00000000-0005-0000-0000-00000C000000}"/>
    <cellStyle name="Moneda [0] 5" xfId="41" xr:uid="{00000000-0005-0000-0000-00000D000000}"/>
    <cellStyle name="Moneda [0] 6" xfId="48" xr:uid="{A008B9B4-4BB3-4A1E-B235-9E951EC8123D}"/>
    <cellStyle name="Moneda [0] 8" xfId="52" xr:uid="{742D6233-1657-4EB8-AF5E-B37667506B27}"/>
    <cellStyle name="Moneda 2" xfId="3" xr:uid="{00000000-0005-0000-0000-00000E000000}"/>
    <cellStyle name="Moneda 2 2" xfId="27" xr:uid="{00000000-0005-0000-0000-00000F000000}"/>
    <cellStyle name="Moneda 3" xfId="10" xr:uid="{00000000-0005-0000-0000-000010000000}"/>
    <cellStyle name="Moneda 3 2" xfId="17" xr:uid="{00000000-0005-0000-0000-000011000000}"/>
    <cellStyle name="Moneda 4" xfId="36" xr:uid="{00000000-0005-0000-0000-000012000000}"/>
    <cellStyle name="Moneda 5" xfId="43" xr:uid="{00000000-0005-0000-0000-000013000000}"/>
    <cellStyle name="Moneda 6" xfId="49" xr:uid="{A85D7B0F-DC11-4750-BE1A-B3D5BCE36524}"/>
    <cellStyle name="Moneda 8" xfId="53" xr:uid="{71597315-5087-47F5-B49D-0F1165A424C3}"/>
    <cellStyle name="Normal" xfId="0" builtinId="0"/>
    <cellStyle name="Normal 10" xfId="50" xr:uid="{CED07ED4-52A9-420B-B176-8D5A7D0069FA}"/>
    <cellStyle name="Normal 2" xfId="4" xr:uid="{00000000-0005-0000-0000-000015000000}"/>
    <cellStyle name="Normal 2 2" xfId="14" xr:uid="{00000000-0005-0000-0000-000016000000}"/>
    <cellStyle name="Normal 2 2 2" xfId="7" xr:uid="{00000000-0005-0000-0000-000017000000}"/>
    <cellStyle name="Normal 2 3" xfId="18" xr:uid="{00000000-0005-0000-0000-000018000000}"/>
    <cellStyle name="Normal 2 4" xfId="23" xr:uid="{00000000-0005-0000-0000-000019000000}"/>
    <cellStyle name="Normal 2 5" xfId="37" xr:uid="{00000000-0005-0000-0000-00001A000000}"/>
    <cellStyle name="Normal 2 5 2" xfId="38" xr:uid="{00000000-0005-0000-0000-00001B000000}"/>
    <cellStyle name="Normal 3" xfId="13" xr:uid="{00000000-0005-0000-0000-00001C000000}"/>
    <cellStyle name="Normal 3 2" xfId="20" xr:uid="{00000000-0005-0000-0000-00001D000000}"/>
    <cellStyle name="Normal 3 3" xfId="31" xr:uid="{00000000-0005-0000-0000-00001E000000}"/>
    <cellStyle name="Normal 4" xfId="15" xr:uid="{00000000-0005-0000-0000-00001F000000}"/>
    <cellStyle name="Normal 5" xfId="19" xr:uid="{00000000-0005-0000-0000-000020000000}"/>
    <cellStyle name="Normal 5 2" xfId="44" xr:uid="{00000000-0005-0000-0000-000021000000}"/>
    <cellStyle name="Normal 5 3" xfId="45" xr:uid="{015E90A1-42F9-4576-86DD-DCFB7AE76213}"/>
    <cellStyle name="Normal 6" xfId="33" xr:uid="{00000000-0005-0000-0000-000022000000}"/>
    <cellStyle name="Normal 7" xfId="40" xr:uid="{00000000-0005-0000-0000-000023000000}"/>
    <cellStyle name="Normal 8" xfId="46" xr:uid="{B34EF686-B5A0-41E6-AA33-26A2391B1D71}"/>
    <cellStyle name="Porcentaje" xfId="12" builtinId="5"/>
    <cellStyle name="Porcentaje 2" xfId="9" xr:uid="{00000000-0005-0000-0000-000025000000}"/>
    <cellStyle name="Porcentaje 2 2" xfId="16" xr:uid="{00000000-0005-0000-0000-000026000000}"/>
    <cellStyle name="Porcentaje 3" xfId="22" xr:uid="{00000000-0005-0000-0000-000027000000}"/>
    <cellStyle name="Porcentaje 4" xfId="42" xr:uid="{00000000-0005-0000-0000-000028000000}"/>
    <cellStyle name="Porcentaje 5" xfId="47" xr:uid="{83B5277E-EE9C-40AC-A311-0806DF2E07DF}"/>
    <cellStyle name="Porcentaje 7" xfId="51" xr:uid="{021CBEFC-158D-4A28-8463-1282F8A9FF79}"/>
    <cellStyle name="Porcentual 2" xfId="5" xr:uid="{00000000-0005-0000-0000-000029000000}"/>
    <cellStyle name="Porcentual 2 2" xfId="28" xr:uid="{00000000-0005-0000-0000-00002A000000}"/>
    <cellStyle name="Porcentual 3" xfId="6" xr:uid="{00000000-0005-0000-0000-00002B000000}"/>
    <cellStyle name="Porcentual 3 2" xfId="29" xr:uid="{00000000-0005-0000-0000-00002C000000}"/>
  </cellStyles>
  <dxfs count="262">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FFCCC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rgb="FFFFCCCC"/>
        </patternFill>
      </fill>
    </dxf>
    <dxf>
      <font>
        <color auto="1"/>
      </font>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19</xdr:col>
      <xdr:colOff>500991</xdr:colOff>
      <xdr:row>1</xdr:row>
      <xdr:rowOff>40820</xdr:rowOff>
    </xdr:from>
    <xdr:to>
      <xdr:col>20</xdr:col>
      <xdr:colOff>650670</xdr:colOff>
      <xdr:row>3</xdr:row>
      <xdr:rowOff>266300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0347627" y="300593"/>
          <a:ext cx="1144236" cy="1039434"/>
        </a:xfrm>
        <a:prstGeom prst="rect">
          <a:avLst/>
        </a:prstGeom>
      </xdr:spPr>
    </xdr:pic>
    <xdr:clientData/>
  </xdr:twoCellAnchor>
  <xdr:twoCellAnchor editAs="oneCell">
    <xdr:from>
      <xdr:col>2</xdr:col>
      <xdr:colOff>566397</xdr:colOff>
      <xdr:row>0</xdr:row>
      <xdr:rowOff>219982</xdr:rowOff>
    </xdr:from>
    <xdr:to>
      <xdr:col>4</xdr:col>
      <xdr:colOff>1339314</xdr:colOff>
      <xdr:row>3</xdr:row>
      <xdr:rowOff>295754</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137897" y="219982"/>
          <a:ext cx="3438185" cy="1152097"/>
        </a:xfrm>
        <a:prstGeom prst="rect">
          <a:avLst/>
        </a:prstGeom>
      </xdr:spPr>
    </xdr:pic>
    <xdr:clientData/>
  </xdr:twoCellAnchor>
  <xdr:twoCellAnchor editAs="oneCell">
    <xdr:from>
      <xdr:col>14</xdr:col>
      <xdr:colOff>0</xdr:colOff>
      <xdr:row>193</xdr:row>
      <xdr:rowOff>0</xdr:rowOff>
    </xdr:from>
    <xdr:to>
      <xdr:col>14</xdr:col>
      <xdr:colOff>304800</xdr:colOff>
      <xdr:row>194</xdr:row>
      <xdr:rowOff>87447</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1344275" y="17783175"/>
          <a:ext cx="304800" cy="287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15</xdr:col>
      <xdr:colOff>0</xdr:colOff>
      <xdr:row>188</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12553950" y="16754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188</xdr:row>
      <xdr:rowOff>0</xdr:rowOff>
    </xdr:from>
    <xdr:ext cx="304800" cy="291553"/>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12553950" y="16754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319087</xdr:colOff>
      <xdr:row>1</xdr:row>
      <xdr:rowOff>95250</xdr:rowOff>
    </xdr:from>
    <xdr:to>
      <xdr:col>1</xdr:col>
      <xdr:colOff>1671637</xdr:colOff>
      <xdr:row>4</xdr:row>
      <xdr:rowOff>123623</xdr:rowOff>
    </xdr:to>
    <xdr:pic>
      <xdr:nvPicPr>
        <xdr:cNvPr id="2" name="Imagen 85">
          <a:extLst>
            <a:ext uri="{FF2B5EF4-FFF2-40B4-BE49-F238E27FC236}">
              <a16:creationId xmlns:a16="http://schemas.microsoft.com/office/drawing/2014/main" id="{7F75DAE9-9DCD-4BEC-94B2-41EA4986F0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9087" y="295275"/>
          <a:ext cx="1838325" cy="68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492919</xdr:colOff>
      <xdr:row>2</xdr:row>
      <xdr:rowOff>64294</xdr:rowOff>
    </xdr:from>
    <xdr:to>
      <xdr:col>5</xdr:col>
      <xdr:colOff>2124</xdr:colOff>
      <xdr:row>5</xdr:row>
      <xdr:rowOff>23830</xdr:rowOff>
    </xdr:to>
    <xdr:pic>
      <xdr:nvPicPr>
        <xdr:cNvPr id="3" name="Imagen 565">
          <a:extLst>
            <a:ext uri="{FF2B5EF4-FFF2-40B4-BE49-F238E27FC236}">
              <a16:creationId xmlns:a16="http://schemas.microsoft.com/office/drawing/2014/main" id="{A221AF65-B7C4-4287-AE95-85693866C46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65344" y="464344"/>
          <a:ext cx="776030" cy="6453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29</xdr:row>
      <xdr:rowOff>0</xdr:rowOff>
    </xdr:from>
    <xdr:to>
      <xdr:col>2</xdr:col>
      <xdr:colOff>304800</xdr:colOff>
      <xdr:row>30</xdr:row>
      <xdr:rowOff>125545</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744AADF-BB9A-4832-94AD-EA17823659C5}"/>
            </a:ext>
          </a:extLst>
        </xdr:cNvPr>
        <xdr:cNvSpPr>
          <a:spLocks noChangeAspect="1" noChangeArrowheads="1"/>
        </xdr:cNvSpPr>
      </xdr:nvSpPr>
      <xdr:spPr bwMode="auto">
        <a:xfrm>
          <a:off x="3705225" y="6896100"/>
          <a:ext cx="304800" cy="2874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29</xdr:row>
      <xdr:rowOff>0</xdr:rowOff>
    </xdr:from>
    <xdr:ext cx="304800" cy="3033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C49F066-9C4E-40B2-BA38-3626DC063BAE}"/>
            </a:ext>
          </a:extLst>
        </xdr:cNvPr>
        <xdr:cNvSpPr>
          <a:spLocks noChangeAspect="1" noChangeArrowheads="1"/>
        </xdr:cNvSpPr>
      </xdr:nvSpPr>
      <xdr:spPr bwMode="auto">
        <a:xfrm>
          <a:off x="3705225" y="6896100"/>
          <a:ext cx="304800" cy="3033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29</xdr:row>
      <xdr:rowOff>0</xdr:rowOff>
    </xdr:from>
    <xdr:to>
      <xdr:col>2</xdr:col>
      <xdr:colOff>304800</xdr:colOff>
      <xdr:row>30</xdr:row>
      <xdr:rowOff>125544</xdr:rowOff>
    </xdr:to>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F7A5878-F567-46A9-B38F-AB6A2E953CBA}"/>
            </a:ext>
          </a:extLst>
        </xdr:cNvPr>
        <xdr:cNvSpPr>
          <a:spLocks noChangeAspect="1" noChangeArrowheads="1"/>
        </xdr:cNvSpPr>
      </xdr:nvSpPr>
      <xdr:spPr bwMode="auto">
        <a:xfrm>
          <a:off x="3705225" y="6896100"/>
          <a:ext cx="304800" cy="2874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30</xdr:row>
      <xdr:rowOff>0</xdr:rowOff>
    </xdr:from>
    <xdr:ext cx="304800" cy="290646"/>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51D23E1-30E4-48F3-962B-C0E52C90BD66}"/>
            </a:ext>
          </a:extLst>
        </xdr:cNvPr>
        <xdr:cNvSpPr>
          <a:spLocks noChangeAspect="1" noChangeArrowheads="1"/>
        </xdr:cNvSpPr>
      </xdr:nvSpPr>
      <xdr:spPr bwMode="auto">
        <a:xfrm>
          <a:off x="3705225" y="70580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291553"/>
    <xdr:sp macro="" textlink="">
      <xdr:nvSpPr>
        <xdr:cNvPr id="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85CC802-E1CE-4663-B9CF-D3380BFECE51}"/>
            </a:ext>
          </a:extLst>
        </xdr:cNvPr>
        <xdr:cNvSpPr>
          <a:spLocks noChangeAspect="1" noChangeArrowheads="1"/>
        </xdr:cNvSpPr>
      </xdr:nvSpPr>
      <xdr:spPr bwMode="auto">
        <a:xfrm>
          <a:off x="3705225" y="70580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304800</xdr:colOff>
      <xdr:row>33</xdr:row>
      <xdr:rowOff>142876</xdr:rowOff>
    </xdr:to>
    <xdr:sp macro="" textlink="">
      <xdr:nvSpPr>
        <xdr:cNvPr id="2" name="AutoShape 39" descr="Resultado de imagen para MULTICONECTOR HDMI">
          <a:extLst>
            <a:ext uri="{FF2B5EF4-FFF2-40B4-BE49-F238E27FC236}">
              <a16:creationId xmlns:a16="http://schemas.microsoft.com/office/drawing/2014/main" id="{08465209-86EA-4362-B402-A15E38BD5EDF}"/>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3" name="AutoShape 51" descr="Resultado de imagen para GUANTE DE SEGURIDAD RECUBIERTO EN NITRILO PALMA Talla 9">
          <a:extLst>
            <a:ext uri="{FF2B5EF4-FFF2-40B4-BE49-F238E27FC236}">
              <a16:creationId xmlns:a16="http://schemas.microsoft.com/office/drawing/2014/main" id="{987236D2-7739-4D7D-9ADE-A4D7BDBCAD68}"/>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4" name="AutoShape 54" descr="Resultado de imagen para GUANTE DE SEGURIDAD RECUBIERTO EN NITRILO PALMA Talla 7">
          <a:extLst>
            <a:ext uri="{FF2B5EF4-FFF2-40B4-BE49-F238E27FC236}">
              <a16:creationId xmlns:a16="http://schemas.microsoft.com/office/drawing/2014/main" id="{63491FFF-AA19-4D86-888F-792A213CAD77}"/>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91E8AA26-DDF0-4F4C-90CD-7534DB41FA40}"/>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6" name="AutoShape 54" descr="Resultado de imagen para GUANTE DE SEGURIDAD RECUBIERTO EN NITRILO PALMA Talla 7">
          <a:extLst>
            <a:ext uri="{FF2B5EF4-FFF2-40B4-BE49-F238E27FC236}">
              <a16:creationId xmlns:a16="http://schemas.microsoft.com/office/drawing/2014/main" id="{E6E88932-5AE3-49DF-AF40-244342A49C5F}"/>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7" name="AutoShape 39" descr="Resultado de imagen para MULTICONECTOR HDMI">
          <a:extLst>
            <a:ext uri="{FF2B5EF4-FFF2-40B4-BE49-F238E27FC236}">
              <a16:creationId xmlns:a16="http://schemas.microsoft.com/office/drawing/2014/main" id="{2F811583-3E31-42A9-AC5E-7EDE2144EC55}"/>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28575</xdr:colOff>
      <xdr:row>16</xdr:row>
      <xdr:rowOff>0</xdr:rowOff>
    </xdr:from>
    <xdr:to>
      <xdr:col>7</xdr:col>
      <xdr:colOff>333375</xdr:colOff>
      <xdr:row>33</xdr:row>
      <xdr:rowOff>76201</xdr:rowOff>
    </xdr:to>
    <xdr:sp macro="" textlink="">
      <xdr:nvSpPr>
        <xdr:cNvPr id="8" name="AutoShape 51" descr="Resultado de imagen para GUANTE DE SEGURIDAD RECUBIERTO EN NITRILO PALMA Talla 9">
          <a:extLst>
            <a:ext uri="{FF2B5EF4-FFF2-40B4-BE49-F238E27FC236}">
              <a16:creationId xmlns:a16="http://schemas.microsoft.com/office/drawing/2014/main" id="{01BD35D6-0B19-4D02-BFF4-62281FB60021}"/>
            </a:ext>
          </a:extLst>
        </xdr:cNvPr>
        <xdr:cNvSpPr>
          <a:spLocks noChangeAspect="1" noChangeArrowheads="1"/>
        </xdr:cNvSpPr>
      </xdr:nvSpPr>
      <xdr:spPr bwMode="auto">
        <a:xfrm>
          <a:off x="12820650"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FE59F9BC-7F40-4B66-B5CE-764C0BF42BFB}"/>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10" name="AutoShape 54" descr="Resultado de imagen para GUANTE DE SEGURIDAD RECUBIERTO EN NITRILO PALMA Talla 7">
          <a:extLst>
            <a:ext uri="{FF2B5EF4-FFF2-40B4-BE49-F238E27FC236}">
              <a16:creationId xmlns:a16="http://schemas.microsoft.com/office/drawing/2014/main" id="{EB405D3E-3F1B-46A3-919A-0C1B6548E8C8}"/>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11" name="AutoShape 39" descr="Resultado de imagen para MULTICONECTOR HDMI">
          <a:extLst>
            <a:ext uri="{FF2B5EF4-FFF2-40B4-BE49-F238E27FC236}">
              <a16:creationId xmlns:a16="http://schemas.microsoft.com/office/drawing/2014/main" id="{9E37C3F1-E674-40A3-9BD2-6EEF6191283B}"/>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BDB86D11-D085-4339-8F1E-05CE9C9B6C7B}"/>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13" name="AutoShape 39" descr="Resultado de imagen para MULTICONECTOR HDMI">
          <a:extLst>
            <a:ext uri="{FF2B5EF4-FFF2-40B4-BE49-F238E27FC236}">
              <a16:creationId xmlns:a16="http://schemas.microsoft.com/office/drawing/2014/main" id="{F7ABA8E1-7AF0-448D-85FD-7F1E4E17996C}"/>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9038A3DA-9B14-4D51-A96A-D024E675DC9D}"/>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15" name="AutoShape 54" descr="Resultado de imagen para GUANTE DE SEGURIDAD RECUBIERTO EN NITRILO PALMA Talla 7">
          <a:extLst>
            <a:ext uri="{FF2B5EF4-FFF2-40B4-BE49-F238E27FC236}">
              <a16:creationId xmlns:a16="http://schemas.microsoft.com/office/drawing/2014/main" id="{B678A754-7E08-4BD4-86C2-20C0A861D748}"/>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16" name="AutoShape 39" descr="Resultado de imagen para MULTICONECTOR HDMI">
          <a:extLst>
            <a:ext uri="{FF2B5EF4-FFF2-40B4-BE49-F238E27FC236}">
              <a16:creationId xmlns:a16="http://schemas.microsoft.com/office/drawing/2014/main" id="{0972FC6F-8AA8-4DEE-B869-A1FF01275E01}"/>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6AFDF99D-EA76-44F0-9798-114352D49F26}"/>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18" name="AutoShape 39" descr="Resultado de imagen para MULTICONECTOR HDMI">
          <a:extLst>
            <a:ext uri="{FF2B5EF4-FFF2-40B4-BE49-F238E27FC236}">
              <a16:creationId xmlns:a16="http://schemas.microsoft.com/office/drawing/2014/main" id="{7A241688-C68F-4FE4-98D3-B138398DADF5}"/>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644EBF2F-8EFD-4E1C-A4D9-BE352BECF527}"/>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20" name="AutoShape 39" descr="Resultado de imagen para MULTICONECTOR HDMI">
          <a:extLst>
            <a:ext uri="{FF2B5EF4-FFF2-40B4-BE49-F238E27FC236}">
              <a16:creationId xmlns:a16="http://schemas.microsoft.com/office/drawing/2014/main" id="{4905A458-203B-4AB5-825D-315821FE26B1}"/>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CC596F3A-2281-4006-AC64-35F74DFA81BD}"/>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4D3D5AB0-7C21-4822-9A17-B72A5C78DE96}"/>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23" name="AutoShape 39" descr="Resultado de imagen para MULTICONECTOR HDMI">
          <a:extLst>
            <a:ext uri="{FF2B5EF4-FFF2-40B4-BE49-F238E27FC236}">
              <a16:creationId xmlns:a16="http://schemas.microsoft.com/office/drawing/2014/main" id="{66771C1B-500C-4427-8356-2CB0EFE0FBD1}"/>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97F5DCAD-657A-494E-A31F-4FEE8639A1EB}"/>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5C626CFD-37FC-4E41-A26A-9887FB749FE2}"/>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26" name="AutoShape 39" descr="Resultado de imagen para MULTICONECTOR HDMI">
          <a:extLst>
            <a:ext uri="{FF2B5EF4-FFF2-40B4-BE49-F238E27FC236}">
              <a16:creationId xmlns:a16="http://schemas.microsoft.com/office/drawing/2014/main" id="{7D349472-6CA2-4F68-8429-877D77BBA267}"/>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A3EAA3B7-F252-4E4D-9E09-07A41ABEB8C5}"/>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142876</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148C98D9-CA29-4359-A5DA-94C4FB969E2E}"/>
            </a:ext>
          </a:extLst>
        </xdr:cNvPr>
        <xdr:cNvSpPr>
          <a:spLocks noChangeAspect="1" noChangeArrowheads="1"/>
        </xdr:cNvSpPr>
      </xdr:nvSpPr>
      <xdr:spPr bwMode="auto">
        <a:xfrm>
          <a:off x="12792075" y="3143250"/>
          <a:ext cx="304800" cy="3236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29" name="AutoShape 39" descr="Resultado de imagen para MULTICONECTOR HDMI">
          <a:extLst>
            <a:ext uri="{FF2B5EF4-FFF2-40B4-BE49-F238E27FC236}">
              <a16:creationId xmlns:a16="http://schemas.microsoft.com/office/drawing/2014/main" id="{A20AF16D-49DE-4758-822A-E0C191FA3957}"/>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0" name="AutoShape 51" descr="Resultado de imagen para GUANTE DE SEGURIDAD RECUBIERTO EN NITRILO PALMA Talla 9">
          <a:extLst>
            <a:ext uri="{FF2B5EF4-FFF2-40B4-BE49-F238E27FC236}">
              <a16:creationId xmlns:a16="http://schemas.microsoft.com/office/drawing/2014/main" id="{A0CD8EE8-CEEA-4229-BD8E-92C8F5497A5D}"/>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1" name="AutoShape 54" descr="Resultado de imagen para GUANTE DE SEGURIDAD RECUBIERTO EN NITRILO PALMA Talla 7">
          <a:extLst>
            <a:ext uri="{FF2B5EF4-FFF2-40B4-BE49-F238E27FC236}">
              <a16:creationId xmlns:a16="http://schemas.microsoft.com/office/drawing/2014/main" id="{C9BA56D3-9E14-448F-8DFF-D84BD47B1630}"/>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2" name="AutoShape 39" descr="Resultado de imagen para MULTICONECTOR HDMI">
          <a:extLst>
            <a:ext uri="{FF2B5EF4-FFF2-40B4-BE49-F238E27FC236}">
              <a16:creationId xmlns:a16="http://schemas.microsoft.com/office/drawing/2014/main" id="{D370F168-766F-49D5-9208-1D18F52A7562}"/>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3" name="AutoShape 39" descr="Resultado de imagen para MULTICONECTOR HDMI">
          <a:extLst>
            <a:ext uri="{FF2B5EF4-FFF2-40B4-BE49-F238E27FC236}">
              <a16:creationId xmlns:a16="http://schemas.microsoft.com/office/drawing/2014/main" id="{5CCB3679-EB7C-457B-BC9F-05E3D49C3C03}"/>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92603A31-E331-4128-8F8C-FD683676D736}"/>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34A5F07-C977-446E-A0C6-4E6C62E52221}"/>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6" name="AutoShape 39" descr="Resultado de imagen para MULTICONECTOR HDMI">
          <a:extLst>
            <a:ext uri="{FF2B5EF4-FFF2-40B4-BE49-F238E27FC236}">
              <a16:creationId xmlns:a16="http://schemas.microsoft.com/office/drawing/2014/main" id="{756B99CA-AEA5-47E2-9049-91F903E2BCA5}"/>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A8C2AAF8-D9D3-4FAF-ACC8-27A526E0B857}"/>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3C0CC4B-6BD0-4958-9146-972C1D62A841}"/>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39" name="AutoShape 39" descr="Resultado de imagen para MULTICONECTOR HDMI">
          <a:extLst>
            <a:ext uri="{FF2B5EF4-FFF2-40B4-BE49-F238E27FC236}">
              <a16:creationId xmlns:a16="http://schemas.microsoft.com/office/drawing/2014/main" id="{3A38675E-C351-4B87-B1AE-EA1BB4D68ECE}"/>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40" name="AutoShape 51" descr="Resultado de imagen para GUANTE DE SEGURIDAD RECUBIERTO EN NITRILO PALMA Talla 9">
          <a:extLst>
            <a:ext uri="{FF2B5EF4-FFF2-40B4-BE49-F238E27FC236}">
              <a16:creationId xmlns:a16="http://schemas.microsoft.com/office/drawing/2014/main" id="{068502FD-84B7-4F12-9367-15168738AE97}"/>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41" name="AutoShape 54" descr="Resultado de imagen para GUANTE DE SEGURIDAD RECUBIERTO EN NITRILO PALMA Talla 7">
          <a:extLst>
            <a:ext uri="{FF2B5EF4-FFF2-40B4-BE49-F238E27FC236}">
              <a16:creationId xmlns:a16="http://schemas.microsoft.com/office/drawing/2014/main" id="{A9C7A8F9-8B1A-406F-B821-B5AB60566E20}"/>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42" name="AutoShape 39" descr="Resultado de imagen para MULTICONECTOR HDMI">
          <a:extLst>
            <a:ext uri="{FF2B5EF4-FFF2-40B4-BE49-F238E27FC236}">
              <a16:creationId xmlns:a16="http://schemas.microsoft.com/office/drawing/2014/main" id="{BD0B076E-6E3D-415B-A85E-E871E2012199}"/>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E59C0574-792A-40A1-BEA9-DEFE86A727BA}"/>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44" name="AutoShape 39" descr="Resultado de imagen para MULTICONECTOR HDMI">
          <a:extLst>
            <a:ext uri="{FF2B5EF4-FFF2-40B4-BE49-F238E27FC236}">
              <a16:creationId xmlns:a16="http://schemas.microsoft.com/office/drawing/2014/main" id="{6513E280-BE7B-4D5E-97E1-6F7F4254CF6A}"/>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3D01E8DF-C240-476A-838C-E9A1B8CC8232}"/>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76201</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37465664-969D-46E5-8B92-403D1888B873}"/>
            </a:ext>
          </a:extLst>
        </xdr:cNvPr>
        <xdr:cNvSpPr>
          <a:spLocks noChangeAspect="1" noChangeArrowheads="1"/>
        </xdr:cNvSpPr>
      </xdr:nvSpPr>
      <xdr:spPr bwMode="auto">
        <a:xfrm>
          <a:off x="12792075" y="3143250"/>
          <a:ext cx="304800" cy="3169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483395</xdr:colOff>
      <xdr:row>0</xdr:row>
      <xdr:rowOff>59531</xdr:rowOff>
    </xdr:from>
    <xdr:to>
      <xdr:col>2</xdr:col>
      <xdr:colOff>2928939</xdr:colOff>
      <xdr:row>3</xdr:row>
      <xdr:rowOff>173823</xdr:rowOff>
    </xdr:to>
    <xdr:pic>
      <xdr:nvPicPr>
        <xdr:cNvPr id="47" name="Imagen 85">
          <a:extLst>
            <a:ext uri="{FF2B5EF4-FFF2-40B4-BE49-F238E27FC236}">
              <a16:creationId xmlns:a16="http://schemas.microsoft.com/office/drawing/2014/main" id="{AED2EADA-A2D7-4B6A-9FAA-34076F3D4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7295" y="59531"/>
          <a:ext cx="2445544" cy="8000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48" name="AutoShape 39" descr="Resultado de imagen para MULTICONECTOR HDMI">
          <a:extLst>
            <a:ext uri="{FF2B5EF4-FFF2-40B4-BE49-F238E27FC236}">
              <a16:creationId xmlns:a16="http://schemas.microsoft.com/office/drawing/2014/main" id="{01B0217E-B76E-4810-B348-436D051B303A}"/>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AA469E5F-983A-4013-90E9-4E3033F53BD4}"/>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2D9D917E-DC93-41AD-BE78-B303EF96B547}"/>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51" name="AutoShape 51" descr="Resultado de imagen para GUANTE DE SEGURIDAD RECUBIERTO EN NITRILO PALMA Talla 9">
          <a:extLst>
            <a:ext uri="{FF2B5EF4-FFF2-40B4-BE49-F238E27FC236}">
              <a16:creationId xmlns:a16="http://schemas.microsoft.com/office/drawing/2014/main" id="{E0B6E512-783E-41AD-8DF3-AD168A4F7ED9}"/>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52" name="AutoShape 54" descr="Resultado de imagen para GUANTE DE SEGURIDAD RECUBIERTO EN NITRILO PALMA Talla 7">
          <a:extLst>
            <a:ext uri="{FF2B5EF4-FFF2-40B4-BE49-F238E27FC236}">
              <a16:creationId xmlns:a16="http://schemas.microsoft.com/office/drawing/2014/main" id="{ECFD29DC-2B6B-4D1F-95D8-28183ACA0F69}"/>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53" name="AutoShape 39" descr="Resultado de imagen para MULTICONECTOR HDMI">
          <a:extLst>
            <a:ext uri="{FF2B5EF4-FFF2-40B4-BE49-F238E27FC236}">
              <a16:creationId xmlns:a16="http://schemas.microsoft.com/office/drawing/2014/main" id="{09C1953B-A8D4-4C58-9758-9A4292AFDAD3}"/>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C6106EAA-6C37-45D0-B19A-FD0AD9E42495}"/>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55" name="AutoShape 39" descr="Resultado de imagen para MULTICONECTOR HDMI">
          <a:extLst>
            <a:ext uri="{FF2B5EF4-FFF2-40B4-BE49-F238E27FC236}">
              <a16:creationId xmlns:a16="http://schemas.microsoft.com/office/drawing/2014/main" id="{491FE8ED-B144-474B-B6E6-E00025589346}"/>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56" name="AutoShape 51" descr="Resultado de imagen para GUANTE DE SEGURIDAD RECUBIERTO EN NITRILO PALMA Talla 9">
          <a:extLst>
            <a:ext uri="{FF2B5EF4-FFF2-40B4-BE49-F238E27FC236}">
              <a16:creationId xmlns:a16="http://schemas.microsoft.com/office/drawing/2014/main" id="{E812642C-AA07-43E2-ADB8-29C3F90E632D}"/>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57" name="AutoShape 54" descr="Resultado de imagen para GUANTE DE SEGURIDAD RECUBIERTO EN NITRILO PALMA Talla 7">
          <a:extLst>
            <a:ext uri="{FF2B5EF4-FFF2-40B4-BE49-F238E27FC236}">
              <a16:creationId xmlns:a16="http://schemas.microsoft.com/office/drawing/2014/main" id="{34D72449-ED49-4FB3-8BA1-AC97E36C7873}"/>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58" name="AutoShape 39" descr="Resultado de imagen para MULTICONECTOR HDMI">
          <a:extLst>
            <a:ext uri="{FF2B5EF4-FFF2-40B4-BE49-F238E27FC236}">
              <a16:creationId xmlns:a16="http://schemas.microsoft.com/office/drawing/2014/main" id="{7E2FA84F-AC42-4044-9EC6-5ADA1AC3A0CE}"/>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93626C67-24E3-4165-92A5-E055E7BCF39B}"/>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60" name="AutoShape 39" descr="Resultado de imagen para MULTICONECTOR HDMI">
          <a:extLst>
            <a:ext uri="{FF2B5EF4-FFF2-40B4-BE49-F238E27FC236}">
              <a16:creationId xmlns:a16="http://schemas.microsoft.com/office/drawing/2014/main" id="{9535F200-C320-4E5E-9090-0F4A884E90A8}"/>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C1B1E6E3-F0BB-4F19-9BC3-0ACED6BEB408}"/>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62" name="AutoShape 39" descr="Resultado de imagen para MULTICONECTOR HDMI">
          <a:extLst>
            <a:ext uri="{FF2B5EF4-FFF2-40B4-BE49-F238E27FC236}">
              <a16:creationId xmlns:a16="http://schemas.microsoft.com/office/drawing/2014/main" id="{46F92677-B42A-417D-9C22-1A3231BD1B6B}"/>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63" name="AutoShape 51" descr="Resultado de imagen para GUANTE DE SEGURIDAD RECUBIERTO EN NITRILO PALMA Talla 9">
          <a:extLst>
            <a:ext uri="{FF2B5EF4-FFF2-40B4-BE49-F238E27FC236}">
              <a16:creationId xmlns:a16="http://schemas.microsoft.com/office/drawing/2014/main" id="{938EBBA7-6ACA-4062-B20A-E88624AE1CE3}"/>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64" name="AutoShape 54" descr="Resultado de imagen para GUANTE DE SEGURIDAD RECUBIERTO EN NITRILO PALMA Talla 7">
          <a:extLst>
            <a:ext uri="{FF2B5EF4-FFF2-40B4-BE49-F238E27FC236}">
              <a16:creationId xmlns:a16="http://schemas.microsoft.com/office/drawing/2014/main" id="{766AD038-A73B-423D-9AD1-59CD433F7C66}"/>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65" name="AutoShape 39" descr="Resultado de imagen para MULTICONECTOR HDMI">
          <a:extLst>
            <a:ext uri="{FF2B5EF4-FFF2-40B4-BE49-F238E27FC236}">
              <a16:creationId xmlns:a16="http://schemas.microsoft.com/office/drawing/2014/main" id="{69852028-56C7-4774-B89B-5E6FDD7D1E75}"/>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66" name="AutoShape 51" descr="Resultado de imagen para GUANTE DE SEGURIDAD RECUBIERTO EN NITRILO PALMA Talla 9">
          <a:extLst>
            <a:ext uri="{FF2B5EF4-FFF2-40B4-BE49-F238E27FC236}">
              <a16:creationId xmlns:a16="http://schemas.microsoft.com/office/drawing/2014/main" id="{E99F55D9-9103-4992-83DD-ABCD535923E2}"/>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67" name="AutoShape 54" descr="Resultado de imagen para GUANTE DE SEGURIDAD RECUBIERTO EN NITRILO PALMA Talla 7">
          <a:extLst>
            <a:ext uri="{FF2B5EF4-FFF2-40B4-BE49-F238E27FC236}">
              <a16:creationId xmlns:a16="http://schemas.microsoft.com/office/drawing/2014/main" id="{BF3FDC0B-5D75-4170-9DC4-B62471083617}"/>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68" name="AutoShape 39" descr="Resultado de imagen para MULTICONECTOR HDMI">
          <a:extLst>
            <a:ext uri="{FF2B5EF4-FFF2-40B4-BE49-F238E27FC236}">
              <a16:creationId xmlns:a16="http://schemas.microsoft.com/office/drawing/2014/main" id="{FE9458D6-AA76-4FBD-B8A4-8EBEDFB56483}"/>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69" name="AutoShape 51" descr="Resultado de imagen para GUANTE DE SEGURIDAD RECUBIERTO EN NITRILO PALMA Talla 9">
          <a:extLst>
            <a:ext uri="{FF2B5EF4-FFF2-40B4-BE49-F238E27FC236}">
              <a16:creationId xmlns:a16="http://schemas.microsoft.com/office/drawing/2014/main" id="{01C5E0CB-B100-456A-865E-AE2189EF3EB2}"/>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133351</xdr:rowOff>
    </xdr:to>
    <xdr:sp macro="" textlink="">
      <xdr:nvSpPr>
        <xdr:cNvPr id="70" name="AutoShape 54" descr="Resultado de imagen para GUANTE DE SEGURIDAD RECUBIERTO EN NITRILO PALMA Talla 7">
          <a:extLst>
            <a:ext uri="{FF2B5EF4-FFF2-40B4-BE49-F238E27FC236}">
              <a16:creationId xmlns:a16="http://schemas.microsoft.com/office/drawing/2014/main" id="{32A8DCC6-9A16-4658-8DC3-E3F667FEE59A}"/>
            </a:ext>
          </a:extLst>
        </xdr:cNvPr>
        <xdr:cNvSpPr>
          <a:spLocks noChangeAspect="1" noChangeArrowheads="1"/>
        </xdr:cNvSpPr>
      </xdr:nvSpPr>
      <xdr:spPr bwMode="auto">
        <a:xfrm>
          <a:off x="132492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71" name="AutoShape 39" descr="Resultado de imagen para MULTICONECTOR HDMI">
          <a:extLst>
            <a:ext uri="{FF2B5EF4-FFF2-40B4-BE49-F238E27FC236}">
              <a16:creationId xmlns:a16="http://schemas.microsoft.com/office/drawing/2014/main" id="{2D9F21E3-8C1D-4B78-8775-EA3A6F2C5C25}"/>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BF5B3562-AFFC-4225-A084-9870F33EF0A7}"/>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A7A6E141-BAAC-4728-A1B1-7BF35CE7BC07}"/>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74" name="AutoShape 39" descr="Resultado de imagen para MULTICONECTOR HDMI">
          <a:extLst>
            <a:ext uri="{FF2B5EF4-FFF2-40B4-BE49-F238E27FC236}">
              <a16:creationId xmlns:a16="http://schemas.microsoft.com/office/drawing/2014/main" id="{23E361CF-C02F-45D8-AB09-D461A78F6D9A}"/>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75" name="AutoShape 39" descr="Resultado de imagen para MULTICONECTOR HDMI">
          <a:extLst>
            <a:ext uri="{FF2B5EF4-FFF2-40B4-BE49-F238E27FC236}">
              <a16:creationId xmlns:a16="http://schemas.microsoft.com/office/drawing/2014/main" id="{058F3A42-2BC3-4660-A437-902D5D2534A8}"/>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76" name="AutoShape 51" descr="Resultado de imagen para GUANTE DE SEGURIDAD RECUBIERTO EN NITRILO PALMA Talla 9">
          <a:extLst>
            <a:ext uri="{FF2B5EF4-FFF2-40B4-BE49-F238E27FC236}">
              <a16:creationId xmlns:a16="http://schemas.microsoft.com/office/drawing/2014/main" id="{3ED4DF90-A60A-4D44-A1AF-C619C1ABB788}"/>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77" name="AutoShape 54" descr="Resultado de imagen para GUANTE DE SEGURIDAD RECUBIERTO EN NITRILO PALMA Talla 7">
          <a:extLst>
            <a:ext uri="{FF2B5EF4-FFF2-40B4-BE49-F238E27FC236}">
              <a16:creationId xmlns:a16="http://schemas.microsoft.com/office/drawing/2014/main" id="{030BF7A9-EC1B-4D36-8E49-8676D69FEC4A}"/>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78" name="AutoShape 39" descr="Resultado de imagen para MULTICONECTOR HDMI">
          <a:extLst>
            <a:ext uri="{FF2B5EF4-FFF2-40B4-BE49-F238E27FC236}">
              <a16:creationId xmlns:a16="http://schemas.microsoft.com/office/drawing/2014/main" id="{628FB227-0BA8-44C0-8676-846426682CE6}"/>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79" name="AutoShape 51" descr="Resultado de imagen para GUANTE DE SEGURIDAD RECUBIERTO EN NITRILO PALMA Talla 9">
          <a:extLst>
            <a:ext uri="{FF2B5EF4-FFF2-40B4-BE49-F238E27FC236}">
              <a16:creationId xmlns:a16="http://schemas.microsoft.com/office/drawing/2014/main" id="{360E6257-CF60-443A-9475-89691BFA14F2}"/>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80" name="AutoShape 54" descr="Resultado de imagen para GUANTE DE SEGURIDAD RECUBIERTO EN NITRILO PALMA Talla 7">
          <a:extLst>
            <a:ext uri="{FF2B5EF4-FFF2-40B4-BE49-F238E27FC236}">
              <a16:creationId xmlns:a16="http://schemas.microsoft.com/office/drawing/2014/main" id="{F300FEC8-1D1B-4186-8377-44BFF538DBFF}"/>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81" name="AutoShape 39" descr="Resultado de imagen para MULTICONECTOR HDMI">
          <a:extLst>
            <a:ext uri="{FF2B5EF4-FFF2-40B4-BE49-F238E27FC236}">
              <a16:creationId xmlns:a16="http://schemas.microsoft.com/office/drawing/2014/main" id="{539EEA1A-966D-4E6F-9D7B-9962254AD33A}"/>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82" name="AutoShape 51" descr="Resultado de imagen para GUANTE DE SEGURIDAD RECUBIERTO EN NITRILO PALMA Talla 9">
          <a:extLst>
            <a:ext uri="{FF2B5EF4-FFF2-40B4-BE49-F238E27FC236}">
              <a16:creationId xmlns:a16="http://schemas.microsoft.com/office/drawing/2014/main" id="{22C19473-55CB-4A2F-A251-83E1C2F591EE}"/>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83" name="AutoShape 54" descr="Resultado de imagen para GUANTE DE SEGURIDAD RECUBIERTO EN NITRILO PALMA Talla 7">
          <a:extLst>
            <a:ext uri="{FF2B5EF4-FFF2-40B4-BE49-F238E27FC236}">
              <a16:creationId xmlns:a16="http://schemas.microsoft.com/office/drawing/2014/main" id="{C7BFEDD8-5D39-48F0-9EFD-1B68C7678F14}"/>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84" name="AutoShape 39" descr="Resultado de imagen para MULTICONECTOR HDMI">
          <a:extLst>
            <a:ext uri="{FF2B5EF4-FFF2-40B4-BE49-F238E27FC236}">
              <a16:creationId xmlns:a16="http://schemas.microsoft.com/office/drawing/2014/main" id="{C34EE1CC-7B73-4730-B66A-D04BA6718B63}"/>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8C9A7AED-0749-4367-8D60-617DE5EBCC1E}"/>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86" name="AutoShape 39" descr="Resultado de imagen para MULTICONECTOR HDMI">
          <a:extLst>
            <a:ext uri="{FF2B5EF4-FFF2-40B4-BE49-F238E27FC236}">
              <a16:creationId xmlns:a16="http://schemas.microsoft.com/office/drawing/2014/main" id="{0AE62438-E32E-4B3D-AB36-73CEB54688A9}"/>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6B001C0B-3461-4035-8BC6-EE73490BC543}"/>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66676</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80624627-FDF9-4A37-86D0-7595981BF0CD}"/>
            </a:ext>
          </a:extLst>
        </xdr:cNvPr>
        <xdr:cNvSpPr>
          <a:spLocks noChangeAspect="1" noChangeArrowheads="1"/>
        </xdr:cNvSpPr>
      </xdr:nvSpPr>
      <xdr:spPr bwMode="auto">
        <a:xfrm>
          <a:off x="132492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97B65D5E-041F-4473-944F-A196D085451D}"/>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853E50BC-94DA-4155-A14C-15340AA73DDA}"/>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91" name="AutoShape 54" descr="Resultado de imagen para GUANTE DE SEGURIDAD RECUBIERTO EN NITRILO PALMA Talla 7">
          <a:extLst>
            <a:ext uri="{FF2B5EF4-FFF2-40B4-BE49-F238E27FC236}">
              <a16:creationId xmlns:a16="http://schemas.microsoft.com/office/drawing/2014/main" id="{69A12945-B3B8-4C4F-BCCB-2FE4E36100FD}"/>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92" name="AutoShape 39" descr="Resultado de imagen para MULTICONECTOR HDMI">
          <a:extLst>
            <a:ext uri="{FF2B5EF4-FFF2-40B4-BE49-F238E27FC236}">
              <a16:creationId xmlns:a16="http://schemas.microsoft.com/office/drawing/2014/main" id="{CAC7B75E-00C6-4D9A-9404-D23E2A440A84}"/>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7C77A85B-FD00-4F41-BE1E-5FC95C521B73}"/>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328ED712-C287-4754-9AC0-85C0774C371F}"/>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95" name="AutoShape 39" descr="Resultado de imagen para MULTICONECTOR HDMI">
          <a:extLst>
            <a:ext uri="{FF2B5EF4-FFF2-40B4-BE49-F238E27FC236}">
              <a16:creationId xmlns:a16="http://schemas.microsoft.com/office/drawing/2014/main" id="{8D0EEC84-52EC-4EC3-8FC0-EEB21840EED6}"/>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4283B3D6-FEF1-4AC2-8FFB-7D243F5E13C2}"/>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97" name="AutoShape 39" descr="Resultado de imagen para MULTICONECTOR HDMI">
          <a:extLst>
            <a:ext uri="{FF2B5EF4-FFF2-40B4-BE49-F238E27FC236}">
              <a16:creationId xmlns:a16="http://schemas.microsoft.com/office/drawing/2014/main" id="{30796785-66C4-4E57-8B16-EE6CD68DC3B8}"/>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90520A2C-EF52-424D-BFA0-D3A11A4248CA}"/>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99" name="AutoShape 54" descr="Resultado de imagen para GUANTE DE SEGURIDAD RECUBIERTO EN NITRILO PALMA Talla 7">
          <a:extLst>
            <a:ext uri="{FF2B5EF4-FFF2-40B4-BE49-F238E27FC236}">
              <a16:creationId xmlns:a16="http://schemas.microsoft.com/office/drawing/2014/main" id="{7ECB596A-6AEA-4031-986A-E8EC72017C45}"/>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100" name="AutoShape 39" descr="Resultado de imagen para MULTICONECTOR HDMI">
          <a:extLst>
            <a:ext uri="{FF2B5EF4-FFF2-40B4-BE49-F238E27FC236}">
              <a16:creationId xmlns:a16="http://schemas.microsoft.com/office/drawing/2014/main" id="{46572817-0F51-4EE3-8FC0-5FA4CD7438C3}"/>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101" name="AutoShape 51" descr="Resultado de imagen para GUANTE DE SEGURIDAD RECUBIERTO EN NITRILO PALMA Talla 9">
          <a:extLst>
            <a:ext uri="{FF2B5EF4-FFF2-40B4-BE49-F238E27FC236}">
              <a16:creationId xmlns:a16="http://schemas.microsoft.com/office/drawing/2014/main" id="{DC0B74F5-E34B-47A1-906C-8044DFD5B009}"/>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102" name="AutoShape 39" descr="Resultado de imagen para MULTICONECTOR HDMI">
          <a:extLst>
            <a:ext uri="{FF2B5EF4-FFF2-40B4-BE49-F238E27FC236}">
              <a16:creationId xmlns:a16="http://schemas.microsoft.com/office/drawing/2014/main" id="{DDFB220F-4B4B-4952-874C-9D613768FB18}"/>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571D5374-6791-429D-A12A-269319D9849A}"/>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04" name="AutoShape 39" descr="Resultado de imagen para MULTICONECTOR HDMI">
          <a:extLst>
            <a:ext uri="{FF2B5EF4-FFF2-40B4-BE49-F238E27FC236}">
              <a16:creationId xmlns:a16="http://schemas.microsoft.com/office/drawing/2014/main" id="{5CFB5480-CFF7-439E-89A8-EAF80FC05A00}"/>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0AA220E6-98CB-4025-B514-0127BDB46D2F}"/>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FCD0F409-8829-48E0-97C7-1EF05D7E0CC8}"/>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07" name="AutoShape 39" descr="Resultado de imagen para MULTICONECTOR HDMI">
          <a:extLst>
            <a:ext uri="{FF2B5EF4-FFF2-40B4-BE49-F238E27FC236}">
              <a16:creationId xmlns:a16="http://schemas.microsoft.com/office/drawing/2014/main" id="{FE5DC116-122C-43AC-99DC-B7331AFBF695}"/>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08" name="AutoShape 51" descr="Resultado de imagen para GUANTE DE SEGURIDAD RECUBIERTO EN NITRILO PALMA Talla 9">
          <a:extLst>
            <a:ext uri="{FF2B5EF4-FFF2-40B4-BE49-F238E27FC236}">
              <a16:creationId xmlns:a16="http://schemas.microsoft.com/office/drawing/2014/main" id="{32632708-9E8B-4B17-828C-84A16EA504B7}"/>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09" name="AutoShape 54" descr="Resultado de imagen para GUANTE DE SEGURIDAD RECUBIERTO EN NITRILO PALMA Talla 7">
          <a:extLst>
            <a:ext uri="{FF2B5EF4-FFF2-40B4-BE49-F238E27FC236}">
              <a16:creationId xmlns:a16="http://schemas.microsoft.com/office/drawing/2014/main" id="{E64C10D9-58D7-4638-A35B-8B1B6D99F6EC}"/>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110" name="AutoShape 39" descr="Resultado de imagen para MULTICONECTOR HDMI">
          <a:extLst>
            <a:ext uri="{FF2B5EF4-FFF2-40B4-BE49-F238E27FC236}">
              <a16:creationId xmlns:a16="http://schemas.microsoft.com/office/drawing/2014/main" id="{E37C5CF4-A518-408D-AF65-D7D8D5F14E7F}"/>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111" name="AutoShape 51" descr="Resultado de imagen para GUANTE DE SEGURIDAD RECUBIERTO EN NITRILO PALMA Talla 9">
          <a:extLst>
            <a:ext uri="{FF2B5EF4-FFF2-40B4-BE49-F238E27FC236}">
              <a16:creationId xmlns:a16="http://schemas.microsoft.com/office/drawing/2014/main" id="{9D3BAF4C-E256-4457-867D-17CBCD731BA2}"/>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112" name="AutoShape 54" descr="Resultado de imagen para GUANTE DE SEGURIDAD RECUBIERTO EN NITRILO PALMA Talla 7">
          <a:extLst>
            <a:ext uri="{FF2B5EF4-FFF2-40B4-BE49-F238E27FC236}">
              <a16:creationId xmlns:a16="http://schemas.microsoft.com/office/drawing/2014/main" id="{6E9AB9B0-E27A-4B7C-9D07-D1497651A2A9}"/>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13" name="AutoShape 39" descr="Resultado de imagen para MULTICONECTOR HDMI">
          <a:extLst>
            <a:ext uri="{FF2B5EF4-FFF2-40B4-BE49-F238E27FC236}">
              <a16:creationId xmlns:a16="http://schemas.microsoft.com/office/drawing/2014/main" id="{65E210A8-7E6B-42B9-A578-292B4AE7F1F3}"/>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14" name="AutoShape 51" descr="Resultado de imagen para GUANTE DE SEGURIDAD RECUBIERTO EN NITRILO PALMA Talla 9">
          <a:extLst>
            <a:ext uri="{FF2B5EF4-FFF2-40B4-BE49-F238E27FC236}">
              <a16:creationId xmlns:a16="http://schemas.microsoft.com/office/drawing/2014/main" id="{777DA0D9-F985-439E-88E9-A288142B8F56}"/>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15" name="AutoShape 54" descr="Resultado de imagen para GUANTE DE SEGURIDAD RECUBIERTO EN NITRILO PALMA Talla 7">
          <a:extLst>
            <a:ext uri="{FF2B5EF4-FFF2-40B4-BE49-F238E27FC236}">
              <a16:creationId xmlns:a16="http://schemas.microsoft.com/office/drawing/2014/main" id="{17419109-7514-45B1-BDAF-BAF1A254800B}"/>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16" name="AutoShape 39" descr="Resultado de imagen para MULTICONECTOR HDMI">
          <a:extLst>
            <a:ext uri="{FF2B5EF4-FFF2-40B4-BE49-F238E27FC236}">
              <a16:creationId xmlns:a16="http://schemas.microsoft.com/office/drawing/2014/main" id="{5FF5AEB1-BE5B-4990-B672-BCA341F9BA85}"/>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17" name="AutoShape 39" descr="Resultado de imagen para MULTICONECTOR HDMI">
          <a:extLst>
            <a:ext uri="{FF2B5EF4-FFF2-40B4-BE49-F238E27FC236}">
              <a16:creationId xmlns:a16="http://schemas.microsoft.com/office/drawing/2014/main" id="{6EC80C5E-D24F-4E1E-8656-C8C797C12D63}"/>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FFB5C2C7-4BD1-4E16-897F-BC9B2E96C0BD}"/>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19" name="AutoShape 54" descr="Resultado de imagen para GUANTE DE SEGURIDAD RECUBIERTO EN NITRILO PALMA Talla 7">
          <a:extLst>
            <a:ext uri="{FF2B5EF4-FFF2-40B4-BE49-F238E27FC236}">
              <a16:creationId xmlns:a16="http://schemas.microsoft.com/office/drawing/2014/main" id="{13E0EA4A-D1F9-4C18-A23E-D11264B22559}"/>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0" name="AutoShape 39" descr="Resultado de imagen para MULTICONECTOR HDMI">
          <a:extLst>
            <a:ext uri="{FF2B5EF4-FFF2-40B4-BE49-F238E27FC236}">
              <a16:creationId xmlns:a16="http://schemas.microsoft.com/office/drawing/2014/main" id="{97932624-3048-4EF9-A2BE-B481DBE307A2}"/>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1" name="AutoShape 51" descr="Resultado de imagen para GUANTE DE SEGURIDAD RECUBIERTO EN NITRILO PALMA Talla 9">
          <a:extLst>
            <a:ext uri="{FF2B5EF4-FFF2-40B4-BE49-F238E27FC236}">
              <a16:creationId xmlns:a16="http://schemas.microsoft.com/office/drawing/2014/main" id="{B47641C2-35BF-4BB8-AA46-E806F2037A85}"/>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2" name="AutoShape 54" descr="Resultado de imagen para GUANTE DE SEGURIDAD RECUBIERTO EN NITRILO PALMA Talla 7">
          <a:extLst>
            <a:ext uri="{FF2B5EF4-FFF2-40B4-BE49-F238E27FC236}">
              <a16:creationId xmlns:a16="http://schemas.microsoft.com/office/drawing/2014/main" id="{F6645E00-3A70-4735-876E-B7DCBE094DBC}"/>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3" name="AutoShape 39" descr="Resultado de imagen para MULTICONECTOR HDMI">
          <a:extLst>
            <a:ext uri="{FF2B5EF4-FFF2-40B4-BE49-F238E27FC236}">
              <a16:creationId xmlns:a16="http://schemas.microsoft.com/office/drawing/2014/main" id="{AD2D2FB7-A794-45FC-A1F8-813F0D127809}"/>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9865A8DC-E50B-4006-A020-A0E2ABB02E85}"/>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9C0A2BBB-BDA8-405E-853F-9F5183B1E2FB}"/>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6" name="AutoShape 39" descr="Resultado de imagen para MULTICONECTOR HDMI">
          <a:extLst>
            <a:ext uri="{FF2B5EF4-FFF2-40B4-BE49-F238E27FC236}">
              <a16:creationId xmlns:a16="http://schemas.microsoft.com/office/drawing/2014/main" id="{12315A51-5D67-424F-9794-BA93355B1133}"/>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C1D1752A-96A3-4487-9F48-822957D44EDC}"/>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8" name="AutoShape 39" descr="Resultado de imagen para MULTICONECTOR HDMI">
          <a:extLst>
            <a:ext uri="{FF2B5EF4-FFF2-40B4-BE49-F238E27FC236}">
              <a16:creationId xmlns:a16="http://schemas.microsoft.com/office/drawing/2014/main" id="{7A21B8FF-98A5-46B6-9A93-DD5DF396C5F2}"/>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9A82DC95-AEAC-47EC-976A-2C3761FFAA52}"/>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91DB7AA3-6A9F-4F18-AC60-FA57D2525961}"/>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31" name="AutoShape 51" descr="Resultado de imagen para GUANTE DE SEGURIDAD RECUBIERTO EN NITRILO PALMA Talla 9">
          <a:extLst>
            <a:ext uri="{FF2B5EF4-FFF2-40B4-BE49-F238E27FC236}">
              <a16:creationId xmlns:a16="http://schemas.microsoft.com/office/drawing/2014/main" id="{68D6E2E7-648C-4C0C-B9DD-329B1F04094D}"/>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32" name="AutoShape 54" descr="Resultado de imagen para GUANTE DE SEGURIDAD RECUBIERTO EN NITRILO PALMA Talla 7">
          <a:extLst>
            <a:ext uri="{FF2B5EF4-FFF2-40B4-BE49-F238E27FC236}">
              <a16:creationId xmlns:a16="http://schemas.microsoft.com/office/drawing/2014/main" id="{61BDEEA7-42C8-4915-B535-C05B8D83194B}"/>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33" name="AutoShape 51" descr="Resultado de imagen para GUANTE DE SEGURIDAD RECUBIERTO EN NITRILO PALMA Talla 9">
          <a:extLst>
            <a:ext uri="{FF2B5EF4-FFF2-40B4-BE49-F238E27FC236}">
              <a16:creationId xmlns:a16="http://schemas.microsoft.com/office/drawing/2014/main" id="{4EDFB7E7-2D8D-475E-8918-D6E4DD1A1908}"/>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34" name="AutoShape 54" descr="Resultado de imagen para GUANTE DE SEGURIDAD RECUBIERTO EN NITRILO PALMA Talla 7">
          <a:extLst>
            <a:ext uri="{FF2B5EF4-FFF2-40B4-BE49-F238E27FC236}">
              <a16:creationId xmlns:a16="http://schemas.microsoft.com/office/drawing/2014/main" id="{DBC081EE-2BB4-4597-97D3-A59E3B0E15E3}"/>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35" name="AutoShape 39" descr="Resultado de imagen para MULTICONECTOR HDMI">
          <a:extLst>
            <a:ext uri="{FF2B5EF4-FFF2-40B4-BE49-F238E27FC236}">
              <a16:creationId xmlns:a16="http://schemas.microsoft.com/office/drawing/2014/main" id="{00454D55-6E6B-4F80-BB75-A9528D15DA95}"/>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36" name="AutoShape 51" descr="Resultado de imagen para GUANTE DE SEGURIDAD RECUBIERTO EN NITRILO PALMA Talla 9">
          <a:extLst>
            <a:ext uri="{FF2B5EF4-FFF2-40B4-BE49-F238E27FC236}">
              <a16:creationId xmlns:a16="http://schemas.microsoft.com/office/drawing/2014/main" id="{BE345446-30D3-438D-B63F-7A7432D4EBFB}"/>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37" name="AutoShape 39" descr="Resultado de imagen para MULTICONECTOR HDMI">
          <a:extLst>
            <a:ext uri="{FF2B5EF4-FFF2-40B4-BE49-F238E27FC236}">
              <a16:creationId xmlns:a16="http://schemas.microsoft.com/office/drawing/2014/main" id="{153ABEBA-15F3-41A5-924E-8B462F975EDD}"/>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838C10A2-FC2E-4DE6-9156-05B0A14BFBB3}"/>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6923E504-6618-44AB-8AD7-A3778078DB94}"/>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40" name="AutoShape 39" descr="Resultado de imagen para MULTICONECTOR HDMI">
          <a:extLst>
            <a:ext uri="{FF2B5EF4-FFF2-40B4-BE49-F238E27FC236}">
              <a16:creationId xmlns:a16="http://schemas.microsoft.com/office/drawing/2014/main" id="{54755F09-BA81-4F93-BA9A-3430DF027558}"/>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24EBA08D-2026-4FC5-A522-A004E3DB80CC}"/>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42" name="AutoShape 39" descr="Resultado de imagen para MULTICONECTOR HDMI">
          <a:extLst>
            <a:ext uri="{FF2B5EF4-FFF2-40B4-BE49-F238E27FC236}">
              <a16:creationId xmlns:a16="http://schemas.microsoft.com/office/drawing/2014/main" id="{9C35D503-C8FD-4B77-8212-A4E1F4D3775A}"/>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43" name="AutoShape 51" descr="Resultado de imagen para GUANTE DE SEGURIDAD RECUBIERTO EN NITRILO PALMA Talla 9">
          <a:extLst>
            <a:ext uri="{FF2B5EF4-FFF2-40B4-BE49-F238E27FC236}">
              <a16:creationId xmlns:a16="http://schemas.microsoft.com/office/drawing/2014/main" id="{F994BE0D-309A-4D66-889B-6745652C164F}"/>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44" name="AutoShape 39" descr="Resultado de imagen para MULTICONECTOR HDMI">
          <a:extLst>
            <a:ext uri="{FF2B5EF4-FFF2-40B4-BE49-F238E27FC236}">
              <a16:creationId xmlns:a16="http://schemas.microsoft.com/office/drawing/2014/main" id="{C894AA28-0E95-43EC-97F7-2F0DE86C6D51}"/>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45" name="AutoShape 51" descr="Resultado de imagen para GUANTE DE SEGURIDAD RECUBIERTO EN NITRILO PALMA Talla 9">
          <a:extLst>
            <a:ext uri="{FF2B5EF4-FFF2-40B4-BE49-F238E27FC236}">
              <a16:creationId xmlns:a16="http://schemas.microsoft.com/office/drawing/2014/main" id="{8075BC00-CA24-49C0-A21F-4000F2156E84}"/>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46" name="AutoShape 54" descr="Resultado de imagen para GUANTE DE SEGURIDAD RECUBIERTO EN NITRILO PALMA Talla 7">
          <a:extLst>
            <a:ext uri="{FF2B5EF4-FFF2-40B4-BE49-F238E27FC236}">
              <a16:creationId xmlns:a16="http://schemas.microsoft.com/office/drawing/2014/main" id="{D3CC66C6-1734-48BA-9C1D-2350136C0AC4}"/>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47" name="AutoShape 39" descr="Resultado de imagen para MULTICONECTOR HDMI">
          <a:extLst>
            <a:ext uri="{FF2B5EF4-FFF2-40B4-BE49-F238E27FC236}">
              <a16:creationId xmlns:a16="http://schemas.microsoft.com/office/drawing/2014/main" id="{5C10F249-9D6E-4AE6-8950-3E7421E57A0F}"/>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48" name="AutoShape 51" descr="Resultado de imagen para GUANTE DE SEGURIDAD RECUBIERTO EN NITRILO PALMA Talla 9">
          <a:extLst>
            <a:ext uri="{FF2B5EF4-FFF2-40B4-BE49-F238E27FC236}">
              <a16:creationId xmlns:a16="http://schemas.microsoft.com/office/drawing/2014/main" id="{98353374-6201-458D-8F95-6324066DCCE8}"/>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49" name="AutoShape 54" descr="Resultado de imagen para GUANTE DE SEGURIDAD RECUBIERTO EN NITRILO PALMA Talla 7">
          <a:extLst>
            <a:ext uri="{FF2B5EF4-FFF2-40B4-BE49-F238E27FC236}">
              <a16:creationId xmlns:a16="http://schemas.microsoft.com/office/drawing/2014/main" id="{6DC42851-5DAF-4396-90D5-F0C949DDEDCA}"/>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50" name="AutoShape 39" descr="Resultado de imagen para MULTICONECTOR HDMI">
          <a:extLst>
            <a:ext uri="{FF2B5EF4-FFF2-40B4-BE49-F238E27FC236}">
              <a16:creationId xmlns:a16="http://schemas.microsoft.com/office/drawing/2014/main" id="{B3F20368-F7D2-46EF-8DC7-12D40334A067}"/>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51" name="AutoShape 51" descr="Resultado de imagen para GUANTE DE SEGURIDAD RECUBIERTO EN NITRILO PALMA Talla 9">
          <a:extLst>
            <a:ext uri="{FF2B5EF4-FFF2-40B4-BE49-F238E27FC236}">
              <a16:creationId xmlns:a16="http://schemas.microsoft.com/office/drawing/2014/main" id="{A3E0D3B5-2726-4619-B585-112694F0959F}"/>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123826</xdr:rowOff>
    </xdr:to>
    <xdr:sp macro="" textlink="">
      <xdr:nvSpPr>
        <xdr:cNvPr id="152" name="AutoShape 54" descr="Resultado de imagen para GUANTE DE SEGURIDAD RECUBIERTO EN NITRILO PALMA Talla 7">
          <a:extLst>
            <a:ext uri="{FF2B5EF4-FFF2-40B4-BE49-F238E27FC236}">
              <a16:creationId xmlns:a16="http://schemas.microsoft.com/office/drawing/2014/main" id="{D343B336-7BD5-43A6-A9F0-EB506B7E1756}"/>
            </a:ext>
          </a:extLst>
        </xdr:cNvPr>
        <xdr:cNvSpPr>
          <a:spLocks noChangeAspect="1" noChangeArrowheads="1"/>
        </xdr:cNvSpPr>
      </xdr:nvSpPr>
      <xdr:spPr bwMode="auto">
        <a:xfrm>
          <a:off x="13249275" y="3143250"/>
          <a:ext cx="304800" cy="3217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53" name="AutoShape 39" descr="Resultado de imagen para MULTICONECTOR HDMI">
          <a:extLst>
            <a:ext uri="{FF2B5EF4-FFF2-40B4-BE49-F238E27FC236}">
              <a16:creationId xmlns:a16="http://schemas.microsoft.com/office/drawing/2014/main" id="{0448D564-CFE7-4B36-A354-CF437C2E64B4}"/>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5FD70B7-07C4-46A1-B8D5-4766EFC6E0A1}"/>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7489AF3C-05AD-4793-94BF-E316E4165A8F}"/>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56" name="AutoShape 39" descr="Resultado de imagen para MULTICONECTOR HDMI">
          <a:extLst>
            <a:ext uri="{FF2B5EF4-FFF2-40B4-BE49-F238E27FC236}">
              <a16:creationId xmlns:a16="http://schemas.microsoft.com/office/drawing/2014/main" id="{56C96AC2-A344-48B9-A97F-275CF838EB30}"/>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16</xdr:row>
      <xdr:rowOff>0</xdr:rowOff>
    </xdr:from>
    <xdr:to>
      <xdr:col>8</xdr:col>
      <xdr:colOff>304800</xdr:colOff>
      <xdr:row>33</xdr:row>
      <xdr:rowOff>57151</xdr:rowOff>
    </xdr:to>
    <xdr:sp macro="" textlink="">
      <xdr:nvSpPr>
        <xdr:cNvPr id="157" name="AutoShape 39" descr="Resultado de imagen para MULTICONECTOR HDMI">
          <a:extLst>
            <a:ext uri="{FF2B5EF4-FFF2-40B4-BE49-F238E27FC236}">
              <a16:creationId xmlns:a16="http://schemas.microsoft.com/office/drawing/2014/main" id="{F1B909F7-0A58-4B28-A573-5047DD608BE0}"/>
            </a:ext>
          </a:extLst>
        </xdr:cNvPr>
        <xdr:cNvSpPr>
          <a:spLocks noChangeAspect="1" noChangeArrowheads="1"/>
        </xdr:cNvSpPr>
      </xdr:nvSpPr>
      <xdr:spPr bwMode="auto">
        <a:xfrm>
          <a:off x="13249275" y="3143250"/>
          <a:ext cx="304800" cy="315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59" name="AutoShape 51" descr="Resultado de imagen para GUANTE DE SEGURIDAD RECUBIERTO EN NITRILO PALMA Talla 9">
          <a:extLst>
            <a:ext uri="{FF2B5EF4-FFF2-40B4-BE49-F238E27FC236}">
              <a16:creationId xmlns:a16="http://schemas.microsoft.com/office/drawing/2014/main" id="{550F1E2D-CC80-4FEF-AF0C-627A2324C9BC}"/>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60" name="AutoShape 54" descr="Resultado de imagen para GUANTE DE SEGURIDAD RECUBIERTO EN NITRILO PALMA Talla 7">
          <a:extLst>
            <a:ext uri="{FF2B5EF4-FFF2-40B4-BE49-F238E27FC236}">
              <a16:creationId xmlns:a16="http://schemas.microsoft.com/office/drawing/2014/main" id="{1FACF937-72B4-4740-BA6F-611FCE61CE64}"/>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61" name="AutoShape 39" descr="Resultado de imagen para MULTICONECTOR HDMI">
          <a:extLst>
            <a:ext uri="{FF2B5EF4-FFF2-40B4-BE49-F238E27FC236}">
              <a16:creationId xmlns:a16="http://schemas.microsoft.com/office/drawing/2014/main" id="{8A573B2C-B8CA-48A6-B170-943A75FC40FD}"/>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62" name="AutoShape 51" descr="Resultado de imagen para GUANTE DE SEGURIDAD RECUBIERTO EN NITRILO PALMA Talla 9">
          <a:extLst>
            <a:ext uri="{FF2B5EF4-FFF2-40B4-BE49-F238E27FC236}">
              <a16:creationId xmlns:a16="http://schemas.microsoft.com/office/drawing/2014/main" id="{5884AD24-D9B5-4614-AD74-0275E2A66845}"/>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161925</xdr:rowOff>
    </xdr:to>
    <xdr:sp macro="" textlink="">
      <xdr:nvSpPr>
        <xdr:cNvPr id="163" name="AutoShape 39" descr="Resultado de imagen para MULTICONECTOR HDMI">
          <a:extLst>
            <a:ext uri="{FF2B5EF4-FFF2-40B4-BE49-F238E27FC236}">
              <a16:creationId xmlns:a16="http://schemas.microsoft.com/office/drawing/2014/main" id="{8D5BD54F-DB35-47B8-8FE1-54C722FBD801}"/>
            </a:ext>
          </a:extLst>
        </xdr:cNvPr>
        <xdr:cNvSpPr>
          <a:spLocks noChangeAspect="1" noChangeArrowheads="1"/>
        </xdr:cNvSpPr>
      </xdr:nvSpPr>
      <xdr:spPr bwMode="auto">
        <a:xfrm>
          <a:off x="12792075" y="3143250"/>
          <a:ext cx="304800" cy="3250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161925</xdr:rowOff>
    </xdr:to>
    <xdr:sp macro="" textlink="">
      <xdr:nvSpPr>
        <xdr:cNvPr id="164" name="AutoShape 51" descr="Resultado de imagen para GUANTE DE SEGURIDAD RECUBIERTO EN NITRILO PALMA Talla 9">
          <a:extLst>
            <a:ext uri="{FF2B5EF4-FFF2-40B4-BE49-F238E27FC236}">
              <a16:creationId xmlns:a16="http://schemas.microsoft.com/office/drawing/2014/main" id="{7B70C70B-9304-48C9-B47C-4D5BF7FCE8A2}"/>
            </a:ext>
          </a:extLst>
        </xdr:cNvPr>
        <xdr:cNvSpPr>
          <a:spLocks noChangeAspect="1" noChangeArrowheads="1"/>
        </xdr:cNvSpPr>
      </xdr:nvSpPr>
      <xdr:spPr bwMode="auto">
        <a:xfrm>
          <a:off x="12792075" y="3143250"/>
          <a:ext cx="304800" cy="3250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161925</xdr:rowOff>
    </xdr:to>
    <xdr:sp macro="" textlink="">
      <xdr:nvSpPr>
        <xdr:cNvPr id="165" name="AutoShape 54" descr="Resultado de imagen para GUANTE DE SEGURIDAD RECUBIERTO EN NITRILO PALMA Talla 7">
          <a:extLst>
            <a:ext uri="{FF2B5EF4-FFF2-40B4-BE49-F238E27FC236}">
              <a16:creationId xmlns:a16="http://schemas.microsoft.com/office/drawing/2014/main" id="{A770AA49-4E47-475D-B9FE-382E38462EDD}"/>
            </a:ext>
          </a:extLst>
        </xdr:cNvPr>
        <xdr:cNvSpPr>
          <a:spLocks noChangeAspect="1" noChangeArrowheads="1"/>
        </xdr:cNvSpPr>
      </xdr:nvSpPr>
      <xdr:spPr bwMode="auto">
        <a:xfrm>
          <a:off x="12792075" y="3143250"/>
          <a:ext cx="304800" cy="3250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161925</xdr:rowOff>
    </xdr:to>
    <xdr:sp macro="" textlink="">
      <xdr:nvSpPr>
        <xdr:cNvPr id="166" name="AutoShape 39" descr="Resultado de imagen para MULTICONECTOR HDMI">
          <a:extLst>
            <a:ext uri="{FF2B5EF4-FFF2-40B4-BE49-F238E27FC236}">
              <a16:creationId xmlns:a16="http://schemas.microsoft.com/office/drawing/2014/main" id="{8EA296E6-7652-45EF-B4C9-6B428F63C619}"/>
            </a:ext>
          </a:extLst>
        </xdr:cNvPr>
        <xdr:cNvSpPr>
          <a:spLocks noChangeAspect="1" noChangeArrowheads="1"/>
        </xdr:cNvSpPr>
      </xdr:nvSpPr>
      <xdr:spPr bwMode="auto">
        <a:xfrm>
          <a:off x="12792075" y="3143250"/>
          <a:ext cx="304800" cy="3250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161925</xdr:rowOff>
    </xdr:to>
    <xdr:sp macro="" textlink="">
      <xdr:nvSpPr>
        <xdr:cNvPr id="167" name="AutoShape 51" descr="Resultado de imagen para GUANTE DE SEGURIDAD RECUBIERTO EN NITRILO PALMA Talla 9">
          <a:extLst>
            <a:ext uri="{FF2B5EF4-FFF2-40B4-BE49-F238E27FC236}">
              <a16:creationId xmlns:a16="http://schemas.microsoft.com/office/drawing/2014/main" id="{A44CDFD6-B124-42C5-A014-402992A3E4A4}"/>
            </a:ext>
          </a:extLst>
        </xdr:cNvPr>
        <xdr:cNvSpPr>
          <a:spLocks noChangeAspect="1" noChangeArrowheads="1"/>
        </xdr:cNvSpPr>
      </xdr:nvSpPr>
      <xdr:spPr bwMode="auto">
        <a:xfrm>
          <a:off x="12792075" y="3143250"/>
          <a:ext cx="304800" cy="3250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161925</xdr:rowOff>
    </xdr:to>
    <xdr:sp macro="" textlink="">
      <xdr:nvSpPr>
        <xdr:cNvPr id="168" name="AutoShape 39" descr="Resultado de imagen para MULTICONECTOR HDMI">
          <a:extLst>
            <a:ext uri="{FF2B5EF4-FFF2-40B4-BE49-F238E27FC236}">
              <a16:creationId xmlns:a16="http://schemas.microsoft.com/office/drawing/2014/main" id="{8903AD9F-1383-4A89-99DA-BEDD8037FA8C}"/>
            </a:ext>
          </a:extLst>
        </xdr:cNvPr>
        <xdr:cNvSpPr>
          <a:spLocks noChangeAspect="1" noChangeArrowheads="1"/>
        </xdr:cNvSpPr>
      </xdr:nvSpPr>
      <xdr:spPr bwMode="auto">
        <a:xfrm>
          <a:off x="12792075" y="3143250"/>
          <a:ext cx="304800" cy="3250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161925</xdr:rowOff>
    </xdr:to>
    <xdr:sp macro="" textlink="">
      <xdr:nvSpPr>
        <xdr:cNvPr id="169" name="AutoShape 51" descr="Resultado de imagen para GUANTE DE SEGURIDAD RECUBIERTO EN NITRILO PALMA Talla 9">
          <a:extLst>
            <a:ext uri="{FF2B5EF4-FFF2-40B4-BE49-F238E27FC236}">
              <a16:creationId xmlns:a16="http://schemas.microsoft.com/office/drawing/2014/main" id="{56D7ABF2-2AD5-44E0-B1F6-0ECAE53EAA1B}"/>
            </a:ext>
          </a:extLst>
        </xdr:cNvPr>
        <xdr:cNvSpPr>
          <a:spLocks noChangeAspect="1" noChangeArrowheads="1"/>
        </xdr:cNvSpPr>
      </xdr:nvSpPr>
      <xdr:spPr bwMode="auto">
        <a:xfrm>
          <a:off x="12792075" y="3143250"/>
          <a:ext cx="304800" cy="3250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0" name="AutoShape 39" descr="Resultado de imagen para MULTICONECTOR HDMI">
          <a:extLst>
            <a:ext uri="{FF2B5EF4-FFF2-40B4-BE49-F238E27FC236}">
              <a16:creationId xmlns:a16="http://schemas.microsoft.com/office/drawing/2014/main" id="{8CB4BA85-7D6F-4515-8CFD-934900C4803B}"/>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1" name="AutoShape 51" descr="Resultado de imagen para GUANTE DE SEGURIDAD RECUBIERTO EN NITRILO PALMA Talla 9">
          <a:extLst>
            <a:ext uri="{FF2B5EF4-FFF2-40B4-BE49-F238E27FC236}">
              <a16:creationId xmlns:a16="http://schemas.microsoft.com/office/drawing/2014/main" id="{E1523A7B-A6D2-4BC9-B016-C9A103BCEFC9}"/>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2" name="AutoShape 54" descr="Resultado de imagen para GUANTE DE SEGURIDAD RECUBIERTO EN NITRILO PALMA Talla 7">
          <a:extLst>
            <a:ext uri="{FF2B5EF4-FFF2-40B4-BE49-F238E27FC236}">
              <a16:creationId xmlns:a16="http://schemas.microsoft.com/office/drawing/2014/main" id="{BE27F132-4DC8-42D3-881E-F7462075D527}"/>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3" name="AutoShape 39" descr="Resultado de imagen para MULTICONECTOR HDMI">
          <a:extLst>
            <a:ext uri="{FF2B5EF4-FFF2-40B4-BE49-F238E27FC236}">
              <a16:creationId xmlns:a16="http://schemas.microsoft.com/office/drawing/2014/main" id="{6F506B78-EDEA-4702-92DB-FB7E8097D92E}"/>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4" name="AutoShape 51" descr="Resultado de imagen para GUANTE DE SEGURIDAD RECUBIERTO EN NITRILO PALMA Talla 9">
          <a:extLst>
            <a:ext uri="{FF2B5EF4-FFF2-40B4-BE49-F238E27FC236}">
              <a16:creationId xmlns:a16="http://schemas.microsoft.com/office/drawing/2014/main" id="{7DAA1E63-1EDC-4FDF-8529-AADFB1CF7D51}"/>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5" name="AutoShape 54" descr="Resultado de imagen para GUANTE DE SEGURIDAD RECUBIERTO EN NITRILO PALMA Talla 7">
          <a:extLst>
            <a:ext uri="{FF2B5EF4-FFF2-40B4-BE49-F238E27FC236}">
              <a16:creationId xmlns:a16="http://schemas.microsoft.com/office/drawing/2014/main" id="{70E64FC1-B42C-44C5-AA42-FB49309795DB}"/>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6" name="AutoShape 39" descr="Resultado de imagen para MULTICONECTOR HDMI">
          <a:extLst>
            <a:ext uri="{FF2B5EF4-FFF2-40B4-BE49-F238E27FC236}">
              <a16:creationId xmlns:a16="http://schemas.microsoft.com/office/drawing/2014/main" id="{0BF95DF9-CF85-4BCE-B353-782FC34F2C8A}"/>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7" name="AutoShape 51" descr="Resultado de imagen para GUANTE DE SEGURIDAD RECUBIERTO EN NITRILO PALMA Talla 9">
          <a:extLst>
            <a:ext uri="{FF2B5EF4-FFF2-40B4-BE49-F238E27FC236}">
              <a16:creationId xmlns:a16="http://schemas.microsoft.com/office/drawing/2014/main" id="{C5B0CC7B-06A3-4CC7-9E3E-864E7A1B73A4}"/>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8" name="AutoShape 54" descr="Resultado de imagen para GUANTE DE SEGURIDAD RECUBIERTO EN NITRILO PALMA Talla 7">
          <a:extLst>
            <a:ext uri="{FF2B5EF4-FFF2-40B4-BE49-F238E27FC236}">
              <a16:creationId xmlns:a16="http://schemas.microsoft.com/office/drawing/2014/main" id="{D6B793D8-AA9D-4433-9180-6D8CD44F9C08}"/>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79" name="AutoShape 39" descr="Resultado de imagen para MULTICONECTOR HDMI">
          <a:extLst>
            <a:ext uri="{FF2B5EF4-FFF2-40B4-BE49-F238E27FC236}">
              <a16:creationId xmlns:a16="http://schemas.microsoft.com/office/drawing/2014/main" id="{ED741CA8-FB1E-49C2-9D99-A6B1645B68DE}"/>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0" name="AutoShape 39" descr="Resultado de imagen para MULTICONECTOR HDMI">
          <a:extLst>
            <a:ext uri="{FF2B5EF4-FFF2-40B4-BE49-F238E27FC236}">
              <a16:creationId xmlns:a16="http://schemas.microsoft.com/office/drawing/2014/main" id="{1EE7639E-3BBC-448C-B2F8-697895220C15}"/>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1" name="AutoShape 51" descr="Resultado de imagen para GUANTE DE SEGURIDAD RECUBIERTO EN NITRILO PALMA Talla 9">
          <a:extLst>
            <a:ext uri="{FF2B5EF4-FFF2-40B4-BE49-F238E27FC236}">
              <a16:creationId xmlns:a16="http://schemas.microsoft.com/office/drawing/2014/main" id="{012580D8-331C-4E1B-BC38-C2AE5AEA9577}"/>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2" name="AutoShape 54" descr="Resultado de imagen para GUANTE DE SEGURIDAD RECUBIERTO EN NITRILO PALMA Talla 7">
          <a:extLst>
            <a:ext uri="{FF2B5EF4-FFF2-40B4-BE49-F238E27FC236}">
              <a16:creationId xmlns:a16="http://schemas.microsoft.com/office/drawing/2014/main" id="{4B3E0C14-EE2A-4101-AB35-C57C0F0CF723}"/>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3" name="AutoShape 39" descr="Resultado de imagen para MULTICONECTOR HDMI">
          <a:extLst>
            <a:ext uri="{FF2B5EF4-FFF2-40B4-BE49-F238E27FC236}">
              <a16:creationId xmlns:a16="http://schemas.microsoft.com/office/drawing/2014/main" id="{7E5D925B-DC98-436A-A290-186CC0AD4B4D}"/>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4" name="AutoShape 51" descr="Resultado de imagen para GUANTE DE SEGURIDAD RECUBIERTO EN NITRILO PALMA Talla 9">
          <a:extLst>
            <a:ext uri="{FF2B5EF4-FFF2-40B4-BE49-F238E27FC236}">
              <a16:creationId xmlns:a16="http://schemas.microsoft.com/office/drawing/2014/main" id="{49160A93-8B9A-4422-997D-D075D51B5276}"/>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5" name="AutoShape 54" descr="Resultado de imagen para GUANTE DE SEGURIDAD RECUBIERTO EN NITRILO PALMA Talla 7">
          <a:extLst>
            <a:ext uri="{FF2B5EF4-FFF2-40B4-BE49-F238E27FC236}">
              <a16:creationId xmlns:a16="http://schemas.microsoft.com/office/drawing/2014/main" id="{8A98B8D7-249B-4398-B925-299E126C0720}"/>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6" name="AutoShape 39" descr="Resultado de imagen para MULTICONECTOR HDMI">
          <a:extLst>
            <a:ext uri="{FF2B5EF4-FFF2-40B4-BE49-F238E27FC236}">
              <a16:creationId xmlns:a16="http://schemas.microsoft.com/office/drawing/2014/main" id="{98A513C0-5CD2-4BE1-A58E-30BA0DC56ED7}"/>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7" name="AutoShape 51" descr="Resultado de imagen para GUANTE DE SEGURIDAD RECUBIERTO EN NITRILO PALMA Talla 9">
          <a:extLst>
            <a:ext uri="{FF2B5EF4-FFF2-40B4-BE49-F238E27FC236}">
              <a16:creationId xmlns:a16="http://schemas.microsoft.com/office/drawing/2014/main" id="{0593F686-035A-4E95-A8C7-C8EEE7A6D002}"/>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8" name="AutoShape 54" descr="Resultado de imagen para GUANTE DE SEGURIDAD RECUBIERTO EN NITRILO PALMA Talla 7">
          <a:extLst>
            <a:ext uri="{FF2B5EF4-FFF2-40B4-BE49-F238E27FC236}">
              <a16:creationId xmlns:a16="http://schemas.microsoft.com/office/drawing/2014/main" id="{99850F9F-0D28-4FFE-9A8D-955FB675F278}"/>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89" name="AutoShape 39" descr="Resultado de imagen para MULTICONECTOR HDMI">
          <a:extLst>
            <a:ext uri="{FF2B5EF4-FFF2-40B4-BE49-F238E27FC236}">
              <a16:creationId xmlns:a16="http://schemas.microsoft.com/office/drawing/2014/main" id="{9B1DD259-5B6F-4126-A629-84ADB2359A85}"/>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90" name="AutoShape 51" descr="Resultado de imagen para GUANTE DE SEGURIDAD RECUBIERTO EN NITRILO PALMA Talla 9">
          <a:extLst>
            <a:ext uri="{FF2B5EF4-FFF2-40B4-BE49-F238E27FC236}">
              <a16:creationId xmlns:a16="http://schemas.microsoft.com/office/drawing/2014/main" id="{802B2EA9-1611-424B-9EBC-013FEC0ECB90}"/>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91" name="AutoShape 39" descr="Resultado de imagen para MULTICONECTOR HDMI">
          <a:extLst>
            <a:ext uri="{FF2B5EF4-FFF2-40B4-BE49-F238E27FC236}">
              <a16:creationId xmlns:a16="http://schemas.microsoft.com/office/drawing/2014/main" id="{6144D121-050B-4289-A605-BC0ED39E439A}"/>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92" name="AutoShape 51" descr="Resultado de imagen para GUANTE DE SEGURIDAD RECUBIERTO EN NITRILO PALMA Talla 9">
          <a:extLst>
            <a:ext uri="{FF2B5EF4-FFF2-40B4-BE49-F238E27FC236}">
              <a16:creationId xmlns:a16="http://schemas.microsoft.com/office/drawing/2014/main" id="{2E84D72E-BB3D-4DAC-AB69-A3E635B5F0C4}"/>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85726</xdr:rowOff>
    </xdr:to>
    <xdr:sp macro="" textlink="">
      <xdr:nvSpPr>
        <xdr:cNvPr id="193" name="AutoShape 54" descr="Resultado de imagen para GUANTE DE SEGURIDAD RECUBIERTO EN NITRILO PALMA Talla 7">
          <a:extLst>
            <a:ext uri="{FF2B5EF4-FFF2-40B4-BE49-F238E27FC236}">
              <a16:creationId xmlns:a16="http://schemas.microsoft.com/office/drawing/2014/main" id="{EE61E029-17ED-4966-B7D3-8CD7DE0C0242}"/>
            </a:ext>
          </a:extLst>
        </xdr:cNvPr>
        <xdr:cNvSpPr>
          <a:spLocks noChangeAspect="1" noChangeArrowheads="1"/>
        </xdr:cNvSpPr>
      </xdr:nvSpPr>
      <xdr:spPr bwMode="auto">
        <a:xfrm>
          <a:off x="12792075" y="3143250"/>
          <a:ext cx="304800" cy="3178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94" name="AutoShape 51" descr="Resultado de imagen para GUANTE DE SEGURIDAD RECUBIERTO EN NITRILO PALMA Talla 9">
          <a:extLst>
            <a:ext uri="{FF2B5EF4-FFF2-40B4-BE49-F238E27FC236}">
              <a16:creationId xmlns:a16="http://schemas.microsoft.com/office/drawing/2014/main" id="{7996FE99-1237-4A0C-8DFA-C70DE0E0E69C}"/>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95" name="AutoShape 54" descr="Resultado de imagen para GUANTE DE SEGURIDAD RECUBIERTO EN NITRILO PALMA Talla 7">
          <a:extLst>
            <a:ext uri="{FF2B5EF4-FFF2-40B4-BE49-F238E27FC236}">
              <a16:creationId xmlns:a16="http://schemas.microsoft.com/office/drawing/2014/main" id="{98A2A76A-B540-4C2D-B69F-7A5B35C90377}"/>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96" name="AutoShape 39" descr="Resultado de imagen para MULTICONECTOR HDMI">
          <a:extLst>
            <a:ext uri="{FF2B5EF4-FFF2-40B4-BE49-F238E27FC236}">
              <a16:creationId xmlns:a16="http://schemas.microsoft.com/office/drawing/2014/main" id="{CC695EFA-E35A-4DCF-8FA6-101C0EBEB475}"/>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197" name="AutoShape 51" descr="Resultado de imagen para GUANTE DE SEGURIDAD RECUBIERTO EN NITRILO PALMA Talla 9">
          <a:extLst>
            <a:ext uri="{FF2B5EF4-FFF2-40B4-BE49-F238E27FC236}">
              <a16:creationId xmlns:a16="http://schemas.microsoft.com/office/drawing/2014/main" id="{7E8C62A2-523D-42A6-BC86-61DC1943F18F}"/>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198" name="AutoShape 39" descr="Resultado de imagen para MULTICONECTOR HDMI">
          <a:extLst>
            <a:ext uri="{FF2B5EF4-FFF2-40B4-BE49-F238E27FC236}">
              <a16:creationId xmlns:a16="http://schemas.microsoft.com/office/drawing/2014/main" id="{25BD715A-6AD1-4FA3-8F2D-919C96BE8D37}"/>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199" name="AutoShape 51" descr="Resultado de imagen para GUANTE DE SEGURIDAD RECUBIERTO EN NITRILO PALMA Talla 9">
          <a:extLst>
            <a:ext uri="{FF2B5EF4-FFF2-40B4-BE49-F238E27FC236}">
              <a16:creationId xmlns:a16="http://schemas.microsoft.com/office/drawing/2014/main" id="{6927A18C-D055-48D5-937B-BD9F0891F6BD}"/>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200" name="AutoShape 54" descr="Resultado de imagen para GUANTE DE SEGURIDAD RECUBIERTO EN NITRILO PALMA Talla 7">
          <a:extLst>
            <a:ext uri="{FF2B5EF4-FFF2-40B4-BE49-F238E27FC236}">
              <a16:creationId xmlns:a16="http://schemas.microsoft.com/office/drawing/2014/main" id="{4BD7599D-77AF-448E-9D34-B429EF1CC202}"/>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201" name="AutoShape 39" descr="Resultado de imagen para MULTICONECTOR HDMI">
          <a:extLst>
            <a:ext uri="{FF2B5EF4-FFF2-40B4-BE49-F238E27FC236}">
              <a16:creationId xmlns:a16="http://schemas.microsoft.com/office/drawing/2014/main" id="{FFECCD25-72BC-4EC9-B089-719E8FF14E52}"/>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202" name="AutoShape 51" descr="Resultado de imagen para GUANTE DE SEGURIDAD RECUBIERTO EN NITRILO PALMA Talla 9">
          <a:extLst>
            <a:ext uri="{FF2B5EF4-FFF2-40B4-BE49-F238E27FC236}">
              <a16:creationId xmlns:a16="http://schemas.microsoft.com/office/drawing/2014/main" id="{DE6F31B0-4D24-42DC-AD14-AAD2924FA199}"/>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203" name="AutoShape 39" descr="Resultado de imagen para MULTICONECTOR HDMI">
          <a:extLst>
            <a:ext uri="{FF2B5EF4-FFF2-40B4-BE49-F238E27FC236}">
              <a16:creationId xmlns:a16="http://schemas.microsoft.com/office/drawing/2014/main" id="{1F9D96AE-E762-4C2F-820D-7ED22056AFE7}"/>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133351</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85A5C6BD-220B-4647-AA01-D0B09E0FA8CB}"/>
            </a:ext>
          </a:extLst>
        </xdr:cNvPr>
        <xdr:cNvSpPr>
          <a:spLocks noChangeAspect="1" noChangeArrowheads="1"/>
        </xdr:cNvSpPr>
      </xdr:nvSpPr>
      <xdr:spPr bwMode="auto">
        <a:xfrm>
          <a:off x="12792075" y="3143250"/>
          <a:ext cx="304800" cy="3226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05" name="AutoShape 39" descr="Resultado de imagen para MULTICONECTOR HDMI">
          <a:extLst>
            <a:ext uri="{FF2B5EF4-FFF2-40B4-BE49-F238E27FC236}">
              <a16:creationId xmlns:a16="http://schemas.microsoft.com/office/drawing/2014/main" id="{5FCDF704-B67E-4C3A-B6B1-E26379865287}"/>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95C72E4A-E520-404F-9C41-33745940632D}"/>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07" name="AutoShape 54" descr="Resultado de imagen para GUANTE DE SEGURIDAD RECUBIERTO EN NITRILO PALMA Talla 7">
          <a:extLst>
            <a:ext uri="{FF2B5EF4-FFF2-40B4-BE49-F238E27FC236}">
              <a16:creationId xmlns:a16="http://schemas.microsoft.com/office/drawing/2014/main" id="{1CB85A90-3210-4ED0-ADD7-01CDADBEC62A}"/>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08" name="AutoShape 39" descr="Resultado de imagen para MULTICONECTOR HDMI">
          <a:extLst>
            <a:ext uri="{FF2B5EF4-FFF2-40B4-BE49-F238E27FC236}">
              <a16:creationId xmlns:a16="http://schemas.microsoft.com/office/drawing/2014/main" id="{4ACB1CE0-30F0-41CB-A283-87404F2318BB}"/>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09" name="AutoShape 51" descr="Resultado de imagen para GUANTE DE SEGURIDAD RECUBIERTO EN NITRILO PALMA Talla 9">
          <a:extLst>
            <a:ext uri="{FF2B5EF4-FFF2-40B4-BE49-F238E27FC236}">
              <a16:creationId xmlns:a16="http://schemas.microsoft.com/office/drawing/2014/main" id="{C129C383-06DD-4B5F-80B2-519349D22ACB}"/>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0" name="AutoShape 54" descr="Resultado de imagen para GUANTE DE SEGURIDAD RECUBIERTO EN NITRILO PALMA Talla 7">
          <a:extLst>
            <a:ext uri="{FF2B5EF4-FFF2-40B4-BE49-F238E27FC236}">
              <a16:creationId xmlns:a16="http://schemas.microsoft.com/office/drawing/2014/main" id="{498E1386-D04B-453A-A290-5BA3D066B38A}"/>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1" name="AutoShape 39" descr="Resultado de imagen para MULTICONECTOR HDMI">
          <a:extLst>
            <a:ext uri="{FF2B5EF4-FFF2-40B4-BE49-F238E27FC236}">
              <a16:creationId xmlns:a16="http://schemas.microsoft.com/office/drawing/2014/main" id="{497FE38B-2B35-4173-832C-B1017D491D05}"/>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2" name="AutoShape 51" descr="Resultado de imagen para GUANTE DE SEGURIDAD RECUBIERTO EN NITRILO PALMA Talla 9">
          <a:extLst>
            <a:ext uri="{FF2B5EF4-FFF2-40B4-BE49-F238E27FC236}">
              <a16:creationId xmlns:a16="http://schemas.microsoft.com/office/drawing/2014/main" id="{41BD4DA3-AE91-4C18-B038-F34B9CA6801D}"/>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3" name="AutoShape 54" descr="Resultado de imagen para GUANTE DE SEGURIDAD RECUBIERTO EN NITRILO PALMA Talla 7">
          <a:extLst>
            <a:ext uri="{FF2B5EF4-FFF2-40B4-BE49-F238E27FC236}">
              <a16:creationId xmlns:a16="http://schemas.microsoft.com/office/drawing/2014/main" id="{47EE7E3B-8516-453A-88CF-3D63623E97E5}"/>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4" name="AutoShape 39" descr="Resultado de imagen para MULTICONECTOR HDMI">
          <a:extLst>
            <a:ext uri="{FF2B5EF4-FFF2-40B4-BE49-F238E27FC236}">
              <a16:creationId xmlns:a16="http://schemas.microsoft.com/office/drawing/2014/main" id="{A6CBF762-C2B2-4B30-8A0A-B21A796D9F23}"/>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5" name="AutoShape 39" descr="Resultado de imagen para MULTICONECTOR HDMI">
          <a:extLst>
            <a:ext uri="{FF2B5EF4-FFF2-40B4-BE49-F238E27FC236}">
              <a16:creationId xmlns:a16="http://schemas.microsoft.com/office/drawing/2014/main" id="{04AF910A-F138-4A22-AFB4-6896F2B72C6F}"/>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6" name="AutoShape 51" descr="Resultado de imagen para GUANTE DE SEGURIDAD RECUBIERTO EN NITRILO PALMA Talla 9">
          <a:extLst>
            <a:ext uri="{FF2B5EF4-FFF2-40B4-BE49-F238E27FC236}">
              <a16:creationId xmlns:a16="http://schemas.microsoft.com/office/drawing/2014/main" id="{A9BCC80C-7182-4559-A275-9D9DD88CE06E}"/>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7" name="AutoShape 54" descr="Resultado de imagen para GUANTE DE SEGURIDAD RECUBIERTO EN NITRILO PALMA Talla 7">
          <a:extLst>
            <a:ext uri="{FF2B5EF4-FFF2-40B4-BE49-F238E27FC236}">
              <a16:creationId xmlns:a16="http://schemas.microsoft.com/office/drawing/2014/main" id="{87984A52-2EF9-431D-9D68-22D8B9601B2F}"/>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8" name="AutoShape 39" descr="Resultado de imagen para MULTICONECTOR HDMI">
          <a:extLst>
            <a:ext uri="{FF2B5EF4-FFF2-40B4-BE49-F238E27FC236}">
              <a16:creationId xmlns:a16="http://schemas.microsoft.com/office/drawing/2014/main" id="{1413EDF6-9E1A-4615-96A1-90F488E0A656}"/>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19" name="AutoShape 51" descr="Resultado de imagen para GUANTE DE SEGURIDAD RECUBIERTO EN NITRILO PALMA Talla 9">
          <a:extLst>
            <a:ext uri="{FF2B5EF4-FFF2-40B4-BE49-F238E27FC236}">
              <a16:creationId xmlns:a16="http://schemas.microsoft.com/office/drawing/2014/main" id="{6FC6AF0A-5F7C-40A1-ADDC-D04BA0AEA8FF}"/>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20" name="AutoShape 54" descr="Resultado de imagen para GUANTE DE SEGURIDAD RECUBIERTO EN NITRILO PALMA Talla 7">
          <a:extLst>
            <a:ext uri="{FF2B5EF4-FFF2-40B4-BE49-F238E27FC236}">
              <a16:creationId xmlns:a16="http://schemas.microsoft.com/office/drawing/2014/main" id="{FD86DACC-0900-40BB-BE91-F0AE99A8E4CF}"/>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21" name="AutoShape 39" descr="Resultado de imagen para MULTICONECTOR HDMI">
          <a:extLst>
            <a:ext uri="{FF2B5EF4-FFF2-40B4-BE49-F238E27FC236}">
              <a16:creationId xmlns:a16="http://schemas.microsoft.com/office/drawing/2014/main" id="{B1DD001A-2731-415B-A962-6AF801610D18}"/>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BD8E8823-3AFA-48D1-BF99-DD20022E3290}"/>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16</xdr:row>
      <xdr:rowOff>0</xdr:rowOff>
    </xdr:from>
    <xdr:to>
      <xdr:col>7</xdr:col>
      <xdr:colOff>304800</xdr:colOff>
      <xdr:row>33</xdr:row>
      <xdr:rowOff>66676</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C81EB1EA-E144-4881-A1FE-81A312F4A74F}"/>
            </a:ext>
          </a:extLst>
        </xdr:cNvPr>
        <xdr:cNvSpPr>
          <a:spLocks noChangeAspect="1" noChangeArrowheads="1"/>
        </xdr:cNvSpPr>
      </xdr:nvSpPr>
      <xdr:spPr bwMode="auto">
        <a:xfrm>
          <a:off x="12792075" y="3143250"/>
          <a:ext cx="304800" cy="31599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11906</xdr:colOff>
      <xdr:row>0</xdr:row>
      <xdr:rowOff>116680</xdr:rowOff>
    </xdr:from>
    <xdr:to>
      <xdr:col>6</xdr:col>
      <xdr:colOff>773907</xdr:colOff>
      <xdr:row>3</xdr:row>
      <xdr:rowOff>176699</xdr:rowOff>
    </xdr:to>
    <xdr:pic>
      <xdr:nvPicPr>
        <xdr:cNvPr id="224" name="Imagen 565">
          <a:extLst>
            <a:ext uri="{FF2B5EF4-FFF2-40B4-BE49-F238E27FC236}">
              <a16:creationId xmlns:a16="http://schemas.microsoft.com/office/drawing/2014/main" id="{7C6764AB-0B8E-4D99-B782-47D51A49C17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108531" y="116680"/>
          <a:ext cx="762001" cy="745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590550</xdr:colOff>
      <xdr:row>0</xdr:row>
      <xdr:rowOff>0</xdr:rowOff>
    </xdr:from>
    <xdr:to>
      <xdr:col>4</xdr:col>
      <xdr:colOff>1148557</xdr:colOff>
      <xdr:row>4</xdr:row>
      <xdr:rowOff>133350</xdr:rowOff>
    </xdr:to>
    <xdr:pic>
      <xdr:nvPicPr>
        <xdr:cNvPr id="2" name="Imagen 1">
          <a:extLst>
            <a:ext uri="{FF2B5EF4-FFF2-40B4-BE49-F238E27FC236}">
              <a16:creationId xmlns:a16="http://schemas.microsoft.com/office/drawing/2014/main" id="{0CC2D86F-80A0-402A-A61D-E9A5CCDAE24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5830" y="0"/>
          <a:ext cx="4497547" cy="1482090"/>
        </a:xfrm>
        <a:prstGeom prst="rect">
          <a:avLst/>
        </a:prstGeom>
        <a:noFill/>
        <a:ln>
          <a:noFill/>
        </a:ln>
      </xdr:spPr>
    </xdr:pic>
    <xdr:clientData/>
  </xdr:twoCellAnchor>
  <xdr:twoCellAnchor editAs="oneCell">
    <xdr:from>
      <xdr:col>13</xdr:col>
      <xdr:colOff>831273</xdr:colOff>
      <xdr:row>15</xdr:row>
      <xdr:rowOff>813955</xdr:rowOff>
    </xdr:from>
    <xdr:to>
      <xdr:col>20</xdr:col>
      <xdr:colOff>400587</xdr:colOff>
      <xdr:row>18</xdr:row>
      <xdr:rowOff>31011</xdr:rowOff>
    </xdr:to>
    <xdr:pic>
      <xdr:nvPicPr>
        <xdr:cNvPr id="3" name="Imagen 2">
          <a:extLst>
            <a:ext uri="{FF2B5EF4-FFF2-40B4-BE49-F238E27FC236}">
              <a16:creationId xmlns:a16="http://schemas.microsoft.com/office/drawing/2014/main" id="{84A4E912-3738-4BBE-B4C2-FA70FD1187E8}"/>
            </a:ext>
          </a:extLst>
        </xdr:cNvPr>
        <xdr:cNvPicPr>
          <a:picLocks noChangeAspect="1"/>
        </xdr:cNvPicPr>
      </xdr:nvPicPr>
      <xdr:blipFill>
        <a:blip xmlns:r="http://schemas.openxmlformats.org/officeDocument/2006/relationships" r:embed="rId2"/>
        <a:stretch>
          <a:fillRect/>
        </a:stretch>
      </xdr:blipFill>
      <xdr:spPr>
        <a:xfrm>
          <a:off x="20963313" y="8822575"/>
          <a:ext cx="9863934" cy="12820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54427</xdr:colOff>
      <xdr:row>0</xdr:row>
      <xdr:rowOff>326571</xdr:rowOff>
    </xdr:from>
    <xdr:to>
      <xdr:col>4</xdr:col>
      <xdr:colOff>1970766</xdr:colOff>
      <xdr:row>3</xdr:row>
      <xdr:rowOff>58964</xdr:rowOff>
    </xdr:to>
    <xdr:pic>
      <xdr:nvPicPr>
        <xdr:cNvPr id="2" name="Imagen 1">
          <a:extLst>
            <a:ext uri="{FF2B5EF4-FFF2-40B4-BE49-F238E27FC236}">
              <a16:creationId xmlns:a16="http://schemas.microsoft.com/office/drawing/2014/main" id="{3BC846C9-B3D2-44BC-BC30-405B03C896A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5567" y="326571"/>
          <a:ext cx="2769779" cy="921113"/>
        </a:xfrm>
        <a:prstGeom prst="rect">
          <a:avLst/>
        </a:prstGeom>
        <a:noFill/>
        <a:ln>
          <a:noFill/>
        </a:ln>
      </xdr:spPr>
    </xdr:pic>
    <xdr:clientData/>
  </xdr:twoCellAnchor>
  <xdr:twoCellAnchor editAs="oneCell">
    <xdr:from>
      <xdr:col>12</xdr:col>
      <xdr:colOff>1287118</xdr:colOff>
      <xdr:row>0</xdr:row>
      <xdr:rowOff>158750</xdr:rowOff>
    </xdr:from>
    <xdr:to>
      <xdr:col>13</xdr:col>
      <xdr:colOff>1033327</xdr:colOff>
      <xdr:row>3</xdr:row>
      <xdr:rowOff>142875</xdr:rowOff>
    </xdr:to>
    <xdr:pic>
      <xdr:nvPicPr>
        <xdr:cNvPr id="3" name="Imagen 2">
          <a:extLst>
            <a:ext uri="{FF2B5EF4-FFF2-40B4-BE49-F238E27FC236}">
              <a16:creationId xmlns:a16="http://schemas.microsoft.com/office/drawing/2014/main" id="{60644E4C-8E37-4193-8D5C-77F1F6106D68}"/>
            </a:ext>
          </a:extLst>
        </xdr:cNvPr>
        <xdr:cNvPicPr>
          <a:picLocks noChangeAspect="1"/>
        </xdr:cNvPicPr>
      </xdr:nvPicPr>
      <xdr:blipFill>
        <a:blip xmlns:r="http://schemas.openxmlformats.org/officeDocument/2006/relationships" r:embed="rId2"/>
        <a:stretch>
          <a:fillRect/>
        </a:stretch>
      </xdr:blipFill>
      <xdr:spPr>
        <a:xfrm>
          <a:off x="19704658" y="158750"/>
          <a:ext cx="1247349" cy="117284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3</xdr:col>
      <xdr:colOff>0</xdr:colOff>
      <xdr:row>31</xdr:row>
      <xdr:rowOff>0</xdr:rowOff>
    </xdr:from>
    <xdr:ext cx="304800" cy="304800"/>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600-000002000000}"/>
            </a:ext>
          </a:extLst>
        </xdr:cNvPr>
        <xdr:cNvSpPr>
          <a:spLocks noChangeAspect="1" noChangeArrowheads="1"/>
        </xdr:cNvSpPr>
      </xdr:nvSpPr>
      <xdr:spPr bwMode="auto">
        <a:xfrm>
          <a:off x="4105275" y="987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70037</xdr:colOff>
      <xdr:row>0</xdr:row>
      <xdr:rowOff>98472</xdr:rowOff>
    </xdr:from>
    <xdr:to>
      <xdr:col>3</xdr:col>
      <xdr:colOff>321898</xdr:colOff>
      <xdr:row>3</xdr:row>
      <xdr:rowOff>183916</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1537" y="98472"/>
          <a:ext cx="3788017" cy="87125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LICITAC/IDU/ST-1197/ANEXO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hristian/EVALUACIONES%20BERNARDO/AGOSTO-2000/IDU-LP-DTE-058-2000/LICITACIONES/IDU-LP-DTE-108-99/Jco/Evaluaciones/FRANCISCO/IDU-CM-GPL-007-98/Fernando/licitaciones/idu-lp-st-05-97/EXP-LP-05-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s>
    <sheetDataSet>
      <sheetData sheetId="0" refreshError="1">
        <row r="92">
          <cell r="B92" t="str">
            <v>INSTITUTO  DE  DESARROLLO  URBANO</v>
          </cell>
        </row>
        <row r="93">
          <cell r="B93" t="str">
            <v>PROYECTO: AVENIDA CIUDAD DE CALI</v>
          </cell>
          <cell r="I93" t="str">
            <v>SECTOR :</v>
          </cell>
          <cell r="J93" t="str">
            <v>CALLE 13 - AVENIDA  AMERICAS</v>
          </cell>
        </row>
        <row r="95">
          <cell r="B95" t="str">
            <v>CAP.</v>
          </cell>
          <cell r="C95" t="str">
            <v>ITEM</v>
          </cell>
          <cell r="D95" t="str">
            <v>ESP. GEN.</v>
          </cell>
          <cell r="E95" t="str">
            <v>ESP. PART.</v>
          </cell>
          <cell r="F95" t="str">
            <v>G.P.P.</v>
          </cell>
          <cell r="G95" t="str">
            <v>G. AJUSTE</v>
          </cell>
          <cell r="H95" t="str">
            <v>DESCRIPCION</v>
          </cell>
          <cell r="I95" t="str">
            <v>UN.</v>
          </cell>
          <cell r="J95" t="str">
            <v>CANTID.</v>
          </cell>
          <cell r="K95" t="str">
            <v>V/UNITARIO</v>
          </cell>
          <cell r="L95" t="str">
            <v>V/PARCIAL</v>
          </cell>
          <cell r="M95" t="str">
            <v>V/CAPITULO</v>
          </cell>
        </row>
        <row r="96">
          <cell r="C96" t="str">
            <v>13,1,2,19</v>
          </cell>
          <cell r="E96" t="str">
            <v>Norma EEB</v>
          </cell>
          <cell r="F96" t="str">
            <v>IEL</v>
          </cell>
          <cell r="G96">
            <v>6</v>
          </cell>
          <cell r="H96" t="str">
            <v>Cable subterraneo de cobre triplex tipo XLPE clase 15kV No 4/0 AWG</v>
          </cell>
          <cell r="I96" t="str">
            <v>ml</v>
          </cell>
          <cell r="J96">
            <v>3690</v>
          </cell>
          <cell r="K96">
            <v>56097</v>
          </cell>
          <cell r="L96">
            <v>206997930</v>
          </cell>
        </row>
        <row r="97">
          <cell r="C97" t="str">
            <v>13,1,2,20</v>
          </cell>
          <cell r="E97" t="str">
            <v>Norma EEB</v>
          </cell>
          <cell r="F97" t="str">
            <v>IEL</v>
          </cell>
          <cell r="G97">
            <v>6</v>
          </cell>
          <cell r="H97" t="str">
            <v>CS338.  Barraje preformado de media tension.</v>
          </cell>
          <cell r="I97" t="str">
            <v>un</v>
          </cell>
          <cell r="J97">
            <v>69</v>
          </cell>
          <cell r="K97">
            <v>90087</v>
          </cell>
          <cell r="L97">
            <v>6216003</v>
          </cell>
        </row>
        <row r="98">
          <cell r="C98" t="str">
            <v>13,1,2,21</v>
          </cell>
          <cell r="E98" t="str">
            <v>Norma EEB</v>
          </cell>
          <cell r="F98" t="str">
            <v>IEL</v>
          </cell>
          <cell r="G98">
            <v>6</v>
          </cell>
          <cell r="H98" t="str">
            <v>CS336.  Terminal tipo codo de media tension.</v>
          </cell>
          <cell r="I98" t="str">
            <v>un</v>
          </cell>
          <cell r="K98">
            <v>368682</v>
          </cell>
        </row>
        <row r="99">
          <cell r="C99" t="str">
            <v>13,1,3</v>
          </cell>
          <cell r="H99" t="str">
            <v>REUBICACIoN</v>
          </cell>
        </row>
        <row r="100">
          <cell r="C100" t="str">
            <v>13,1,3,1</v>
          </cell>
          <cell r="E100" t="str">
            <v>Norma EEB</v>
          </cell>
          <cell r="F100" t="str">
            <v>IEL</v>
          </cell>
          <cell r="G100">
            <v>6</v>
          </cell>
          <cell r="H100" t="str">
            <v>Poste de concreto</v>
          </cell>
          <cell r="I100" t="str">
            <v>un</v>
          </cell>
          <cell r="J100">
            <v>31</v>
          </cell>
          <cell r="K100">
            <v>93558</v>
          </cell>
          <cell r="L100">
            <v>2900298</v>
          </cell>
        </row>
        <row r="101">
          <cell r="C101" t="str">
            <v>13,1,3,2</v>
          </cell>
          <cell r="E101" t="str">
            <v>Norma EEB</v>
          </cell>
          <cell r="F101" t="str">
            <v>IEL</v>
          </cell>
          <cell r="G101">
            <v>6</v>
          </cell>
          <cell r="H101" t="str">
            <v>Herrajes de baja tension</v>
          </cell>
          <cell r="I101" t="str">
            <v>un</v>
          </cell>
          <cell r="J101">
            <v>14</v>
          </cell>
          <cell r="K101">
            <v>22558</v>
          </cell>
          <cell r="L101">
            <v>315812</v>
          </cell>
        </row>
        <row r="102">
          <cell r="C102" t="str">
            <v>13,1,3,3</v>
          </cell>
          <cell r="E102" t="str">
            <v>Norma EEB</v>
          </cell>
          <cell r="F102" t="str">
            <v>IEL</v>
          </cell>
          <cell r="G102">
            <v>6</v>
          </cell>
          <cell r="H102" t="str">
            <v>Transformador trifasico menor de 100 kVA (incluye accesorios y bajantes nuevas)</v>
          </cell>
          <cell r="I102" t="str">
            <v>un</v>
          </cell>
          <cell r="J102">
            <v>5</v>
          </cell>
          <cell r="K102">
            <v>578005</v>
          </cell>
          <cell r="L102">
            <v>2890025</v>
          </cell>
        </row>
        <row r="103">
          <cell r="C103" t="str">
            <v>13,1,3,4</v>
          </cell>
          <cell r="E103" t="str">
            <v>Norma EEB</v>
          </cell>
          <cell r="F103" t="str">
            <v>IEL</v>
          </cell>
          <cell r="G103">
            <v>6</v>
          </cell>
          <cell r="H103" t="str">
            <v>Transformador trifasico mayor de 100 kVA (incluye accesorios y bajantes nuevas)</v>
          </cell>
          <cell r="I103" t="str">
            <v>un</v>
          </cell>
          <cell r="J103">
            <v>1</v>
          </cell>
          <cell r="K103">
            <v>578005</v>
          </cell>
          <cell r="L103">
            <v>578005</v>
          </cell>
        </row>
        <row r="104">
          <cell r="C104">
            <v>13.2</v>
          </cell>
          <cell r="H104" t="str">
            <v>ILUMINACION</v>
          </cell>
        </row>
        <row r="105">
          <cell r="C105" t="str">
            <v>13,2,1</v>
          </cell>
          <cell r="H105" t="str">
            <v>SUMINISTRO, TRANSPORTE E INSTALACION</v>
          </cell>
        </row>
        <row r="106">
          <cell r="C106" t="str">
            <v>13,2,1,1</v>
          </cell>
          <cell r="E106" t="str">
            <v>Norma EEB</v>
          </cell>
          <cell r="F106" t="str">
            <v>IEL</v>
          </cell>
          <cell r="G106">
            <v>6</v>
          </cell>
          <cell r="H106" t="str">
            <v>AP301.  Luminaria de sodio 250 W (incluye fotocontrol, brazo y bombilla, con alambrada y empalmes)</v>
          </cell>
          <cell r="I106" t="str">
            <v>un</v>
          </cell>
          <cell r="J106">
            <v>166</v>
          </cell>
          <cell r="K106">
            <v>448938</v>
          </cell>
          <cell r="L106">
            <v>74523708</v>
          </cell>
        </row>
        <row r="107">
          <cell r="C107" t="str">
            <v>13,2,1,2</v>
          </cell>
          <cell r="E107" t="str">
            <v>Norma EEB</v>
          </cell>
          <cell r="F107" t="str">
            <v>IEL</v>
          </cell>
          <cell r="G107">
            <v>6</v>
          </cell>
          <cell r="H107" t="str">
            <v>Poste de concreto 14 m 750 Kg</v>
          </cell>
          <cell r="I107" t="str">
            <v>un</v>
          </cell>
          <cell r="J107">
            <v>123</v>
          </cell>
          <cell r="K107">
            <v>529269</v>
          </cell>
          <cell r="L107">
            <v>65100087</v>
          </cell>
        </row>
        <row r="108">
          <cell r="C108" t="str">
            <v>13,2,1,3</v>
          </cell>
          <cell r="D108" t="str">
            <v>Seccion 52</v>
          </cell>
          <cell r="E108" t="str">
            <v>Norma EEB</v>
          </cell>
          <cell r="F108" t="str">
            <v>IEL</v>
          </cell>
          <cell r="G108">
            <v>6</v>
          </cell>
          <cell r="H108" t="str">
            <v>Canalizacion (1 ducto PVC tipo EB, 3") en zona verde</v>
          </cell>
          <cell r="I108" t="str">
            <v>ml</v>
          </cell>
          <cell r="J108">
            <v>1452</v>
          </cell>
          <cell r="K108">
            <v>8812</v>
          </cell>
          <cell r="L108">
            <v>12795024</v>
          </cell>
        </row>
        <row r="109">
          <cell r="C109" t="str">
            <v>13,2,1,4</v>
          </cell>
          <cell r="D109" t="str">
            <v>Seccion 52</v>
          </cell>
          <cell r="E109" t="str">
            <v>Norma EEB</v>
          </cell>
          <cell r="F109" t="str">
            <v>IEL</v>
          </cell>
          <cell r="G109">
            <v>6</v>
          </cell>
          <cell r="H109" t="str">
            <v>Canalizacion (2 ductos PVC tipo EB, 3"c/u) en zona verde</v>
          </cell>
          <cell r="I109" t="str">
            <v>ml</v>
          </cell>
          <cell r="J109">
            <v>2070</v>
          </cell>
          <cell r="K109">
            <v>11892</v>
          </cell>
          <cell r="L109">
            <v>24616440</v>
          </cell>
        </row>
        <row r="110">
          <cell r="C110" t="str">
            <v>13,2,1,5</v>
          </cell>
          <cell r="D110" t="str">
            <v>Seccion 52</v>
          </cell>
          <cell r="E110" t="str">
            <v>Norma EEB</v>
          </cell>
          <cell r="F110" t="str">
            <v>IEL</v>
          </cell>
          <cell r="G110">
            <v>6</v>
          </cell>
          <cell r="H110" t="str">
            <v>Canalizacion (2 ductos PVC tipo DB, 3"c/u) en cruce de calzada</v>
          </cell>
          <cell r="I110" t="str">
            <v>ml</v>
          </cell>
          <cell r="J110">
            <v>2031</v>
          </cell>
          <cell r="K110">
            <v>17619</v>
          </cell>
          <cell r="L110">
            <v>35784189</v>
          </cell>
        </row>
        <row r="111">
          <cell r="C111" t="str">
            <v>13,2,1,6</v>
          </cell>
          <cell r="D111" t="str">
            <v>Seccion 52</v>
          </cell>
          <cell r="E111" t="str">
            <v>Norma EEB</v>
          </cell>
          <cell r="F111" t="str">
            <v>IEL</v>
          </cell>
          <cell r="G111">
            <v>6</v>
          </cell>
          <cell r="H111" t="str">
            <v>Canalizacion (2 ductos PVC tipo EB, 3"c/u) en zona dura</v>
          </cell>
          <cell r="I111" t="str">
            <v>ml</v>
          </cell>
          <cell r="J111">
            <v>1050</v>
          </cell>
          <cell r="K111">
            <v>17619</v>
          </cell>
          <cell r="L111">
            <v>18499950</v>
          </cell>
        </row>
        <row r="112">
          <cell r="C112" t="str">
            <v>13,2,1,7</v>
          </cell>
          <cell r="E112" t="str">
            <v>Norma EEB</v>
          </cell>
          <cell r="F112" t="str">
            <v>IEL</v>
          </cell>
          <cell r="G112">
            <v>6</v>
          </cell>
          <cell r="H112" t="str">
            <v>CS274.  Caja de inspeccion para alumbrado publico y acometidas de baja tension</v>
          </cell>
          <cell r="I112" t="str">
            <v>un</v>
          </cell>
          <cell r="J112">
            <v>45</v>
          </cell>
          <cell r="K112">
            <v>171497</v>
          </cell>
          <cell r="L112">
            <v>7717365</v>
          </cell>
        </row>
        <row r="113">
          <cell r="C113" t="str">
            <v>13,2,1,8</v>
          </cell>
          <cell r="E113" t="str">
            <v>Norma EEB</v>
          </cell>
          <cell r="F113" t="str">
            <v>IEL</v>
          </cell>
          <cell r="G113">
            <v>6</v>
          </cell>
          <cell r="H113" t="str">
            <v>Cable subterraneo de aluminio con doble aislamiento en polietileno clase 600 V No 1/0 AWG</v>
          </cell>
          <cell r="I113" t="str">
            <v>ml</v>
          </cell>
          <cell r="J113">
            <v>18960</v>
          </cell>
          <cell r="K113">
            <v>1976</v>
          </cell>
          <cell r="L113">
            <v>37464960</v>
          </cell>
        </row>
        <row r="114">
          <cell r="C114" t="str">
            <v>13,2,1,9</v>
          </cell>
          <cell r="E114" t="str">
            <v>Norma EEB</v>
          </cell>
          <cell r="F114" t="str">
            <v>IEL</v>
          </cell>
          <cell r="G114">
            <v>6</v>
          </cell>
          <cell r="H114" t="str">
            <v>Cable subterraneo de aluminio con doble aislamiento en polietileno clase 600 V No 4 AWG</v>
          </cell>
          <cell r="I114" t="str">
            <v>ml</v>
          </cell>
          <cell r="J114">
            <v>5490</v>
          </cell>
          <cell r="K114">
            <v>1127</v>
          </cell>
          <cell r="L114">
            <v>6187230</v>
          </cell>
        </row>
        <row r="115">
          <cell r="C115" t="str">
            <v>13,2,1,10</v>
          </cell>
          <cell r="E115" t="str">
            <v>Norma EEB</v>
          </cell>
          <cell r="F115" t="str">
            <v>IEL</v>
          </cell>
          <cell r="G115">
            <v>6</v>
          </cell>
          <cell r="H115" t="str">
            <v>Subestacion de pedestal tipo PAD MOUNTED 30 kVA,exclusivo AP</v>
          </cell>
          <cell r="I115" t="str">
            <v>un</v>
          </cell>
          <cell r="J115">
            <v>2</v>
          </cell>
          <cell r="K115">
            <v>7505811</v>
          </cell>
          <cell r="L115">
            <v>15011622</v>
          </cell>
        </row>
        <row r="116">
          <cell r="C116" t="str">
            <v>13,2,1,11</v>
          </cell>
          <cell r="E116" t="str">
            <v>Norma EEB</v>
          </cell>
          <cell r="F116" t="str">
            <v>IEL</v>
          </cell>
          <cell r="G116">
            <v>6</v>
          </cell>
          <cell r="H116" t="str">
            <v>Accesorios para puesta a tierra. Instalacion en poste de concreto.</v>
          </cell>
          <cell r="I116" t="str">
            <v>un</v>
          </cell>
          <cell r="J116">
            <v>41.333333333333336</v>
          </cell>
          <cell r="K116">
            <v>50388</v>
          </cell>
          <cell r="L116">
            <v>2082704.0000000002</v>
          </cell>
        </row>
        <row r="118">
          <cell r="B118">
            <v>14</v>
          </cell>
          <cell r="C118" t="str">
            <v/>
          </cell>
          <cell r="H118" t="str">
            <v xml:space="preserve">CANALIZACION PARA REDES DE TELEFONOS </v>
          </cell>
          <cell r="M118">
            <v>378667410</v>
          </cell>
        </row>
        <row r="119">
          <cell r="C119" t="str">
            <v>14-a</v>
          </cell>
          <cell r="D119" t="str">
            <v>Seccion 53</v>
          </cell>
          <cell r="E119" t="str">
            <v>Norma ETB</v>
          </cell>
          <cell r="F119" t="str">
            <v>ITE</v>
          </cell>
          <cell r="G119">
            <v>6</v>
          </cell>
          <cell r="H119" t="str">
            <v>De 16 ductos de PVC-TDP de diametro 4".</v>
          </cell>
          <cell r="I119" t="str">
            <v>ml</v>
          </cell>
          <cell r="J119">
            <v>20</v>
          </cell>
          <cell r="K119">
            <v>92598</v>
          </cell>
          <cell r="L119">
            <v>1851960</v>
          </cell>
        </row>
        <row r="120">
          <cell r="C120" t="str">
            <v>14-b</v>
          </cell>
          <cell r="D120" t="str">
            <v>Seccion 53</v>
          </cell>
          <cell r="E120" t="str">
            <v>Norma ETB</v>
          </cell>
          <cell r="F120" t="str">
            <v>ITE</v>
          </cell>
          <cell r="G120">
            <v>6</v>
          </cell>
          <cell r="H120" t="str">
            <v>De 8 ductos de PVC-TDP de diametro 4".</v>
          </cell>
          <cell r="I120" t="str">
            <v>ml</v>
          </cell>
          <cell r="J120">
            <v>5555</v>
          </cell>
          <cell r="K120">
            <v>51813</v>
          </cell>
          <cell r="L120">
            <v>287821215</v>
          </cell>
        </row>
        <row r="121">
          <cell r="C121" t="str">
            <v>14-c</v>
          </cell>
          <cell r="D121" t="str">
            <v>Seccion 53</v>
          </cell>
          <cell r="E121" t="str">
            <v>Norma ETB</v>
          </cell>
          <cell r="H121" t="str">
            <v>Construccion de camaras de inspeccion ; incluye marco y tapas</v>
          </cell>
        </row>
        <row r="122">
          <cell r="F122" t="str">
            <v>ITE</v>
          </cell>
          <cell r="G122">
            <v>6</v>
          </cell>
          <cell r="H122" t="str">
            <v>a- Camara T-13</v>
          </cell>
          <cell r="I122" t="str">
            <v>un</v>
          </cell>
          <cell r="J122">
            <v>79</v>
          </cell>
          <cell r="K122">
            <v>801631</v>
          </cell>
          <cell r="L122">
            <v>63328849</v>
          </cell>
        </row>
        <row r="123">
          <cell r="F123" t="str">
            <v>ITE</v>
          </cell>
          <cell r="G123">
            <v>6</v>
          </cell>
          <cell r="H123" t="str">
            <v>b- Camara T-14</v>
          </cell>
          <cell r="I123" t="str">
            <v>un</v>
          </cell>
          <cell r="J123">
            <v>3</v>
          </cell>
          <cell r="K123">
            <v>927119</v>
          </cell>
          <cell r="L123">
            <v>2781357</v>
          </cell>
        </row>
        <row r="124">
          <cell r="F124" t="str">
            <v>ITE</v>
          </cell>
          <cell r="G124">
            <v>6</v>
          </cell>
          <cell r="H124" t="str">
            <v>c- Camara T-16</v>
          </cell>
          <cell r="I124" t="str">
            <v>un</v>
          </cell>
          <cell r="J124">
            <v>2</v>
          </cell>
          <cell r="K124">
            <v>1074591</v>
          </cell>
          <cell r="L124">
            <v>2149182</v>
          </cell>
        </row>
        <row r="125">
          <cell r="F125" t="str">
            <v>ITE</v>
          </cell>
          <cell r="G125">
            <v>6</v>
          </cell>
          <cell r="H125" t="str">
            <v>d- Camara T-18</v>
          </cell>
          <cell r="I125" t="str">
            <v>un</v>
          </cell>
          <cell r="J125">
            <v>3</v>
          </cell>
          <cell r="K125">
            <v>989099</v>
          </cell>
          <cell r="L125">
            <v>2967297</v>
          </cell>
        </row>
        <row r="126">
          <cell r="C126" t="str">
            <v>14-d</v>
          </cell>
          <cell r="D126" t="str">
            <v>Seccion 53</v>
          </cell>
          <cell r="E126" t="str">
            <v>Norma ETB</v>
          </cell>
          <cell r="F126" t="str">
            <v>ITE</v>
          </cell>
          <cell r="G126">
            <v>6</v>
          </cell>
          <cell r="H126" t="str">
            <v>Concreto simple f'c=175 K/cm¦, para proteccionde redes de telefonos en cruce de calzada.</v>
          </cell>
          <cell r="I126" t="str">
            <v>m3</v>
          </cell>
          <cell r="J126">
            <v>85</v>
          </cell>
          <cell r="K126">
            <v>209030</v>
          </cell>
          <cell r="L126">
            <v>17767550</v>
          </cell>
        </row>
        <row r="127">
          <cell r="B127">
            <v>15</v>
          </cell>
          <cell r="C127" t="str">
            <v/>
          </cell>
          <cell r="H127" t="str">
            <v xml:space="preserve">SIEMBRA DE GRAMA </v>
          </cell>
          <cell r="M127">
            <v>40186300</v>
          </cell>
        </row>
        <row r="128">
          <cell r="C128" t="str">
            <v>15-a</v>
          </cell>
          <cell r="D128" t="str">
            <v>Seccion 60</v>
          </cell>
          <cell r="F128" t="str">
            <v>OUR</v>
          </cell>
          <cell r="G128">
            <v>6</v>
          </cell>
          <cell r="H128" t="str">
            <v>Suministro y colocacion de grama</v>
          </cell>
          <cell r="I128" t="str">
            <v>m2</v>
          </cell>
          <cell r="J128">
            <v>26180</v>
          </cell>
          <cell r="K128">
            <v>1535</v>
          </cell>
          <cell r="L128">
            <v>40186300</v>
          </cell>
        </row>
        <row r="129">
          <cell r="B129">
            <v>16</v>
          </cell>
          <cell r="H129" t="str">
            <v xml:space="preserve">SENALES DE TRANSITO </v>
          </cell>
          <cell r="M129">
            <v>3058962</v>
          </cell>
        </row>
        <row r="130">
          <cell r="C130" t="str">
            <v>16-a</v>
          </cell>
          <cell r="D130" t="str">
            <v>Seccion 62</v>
          </cell>
          <cell r="H130" t="str">
            <v>Se±ales; incluye soportes completos y base.</v>
          </cell>
        </row>
        <row r="131">
          <cell r="F131" t="str">
            <v>OUR</v>
          </cell>
          <cell r="G131">
            <v>9</v>
          </cell>
          <cell r="H131" t="str">
            <v>a- Reglamentarias</v>
          </cell>
          <cell r="I131" t="str">
            <v>un</v>
          </cell>
          <cell r="J131">
            <v>14</v>
          </cell>
          <cell r="K131">
            <v>80499</v>
          </cell>
          <cell r="L131">
            <v>1126986</v>
          </cell>
        </row>
        <row r="132">
          <cell r="F132" t="str">
            <v>OUR</v>
          </cell>
          <cell r="G132">
            <v>9</v>
          </cell>
          <cell r="H132" t="str">
            <v>b- Informativas</v>
          </cell>
          <cell r="I132" t="str">
            <v>un</v>
          </cell>
          <cell r="J132">
            <v>24</v>
          </cell>
          <cell r="K132">
            <v>80499</v>
          </cell>
          <cell r="L132">
            <v>1931976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row r="2">
          <cell r="A2">
            <v>92</v>
          </cell>
          <cell r="B2">
            <v>65190</v>
          </cell>
        </row>
        <row r="3">
          <cell r="A3">
            <v>93</v>
          </cell>
          <cell r="B3">
            <v>81510</v>
          </cell>
        </row>
        <row r="4">
          <cell r="A4">
            <v>94</v>
          </cell>
          <cell r="B4">
            <v>98700</v>
          </cell>
        </row>
        <row r="5">
          <cell r="A5">
            <v>95</v>
          </cell>
          <cell r="B5">
            <v>118933</v>
          </cell>
        </row>
        <row r="6">
          <cell r="A6">
            <v>96</v>
          </cell>
          <cell r="B6">
            <v>142125</v>
          </cell>
        </row>
        <row r="7">
          <cell r="A7">
            <v>97</v>
          </cell>
          <cell r="B7">
            <v>172005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E19"/>
  <sheetViews>
    <sheetView view="pageBreakPreview" zoomScale="60" zoomScaleNormal="120" workbookViewId="0">
      <selection activeCell="D2" sqref="D2"/>
    </sheetView>
  </sheetViews>
  <sheetFormatPr baseColWidth="10" defaultRowHeight="13"/>
  <cols>
    <col min="1" max="1" width="34.1640625" style="69" customWidth="1"/>
    <col min="2" max="2" width="55.6640625" customWidth="1"/>
    <col min="3" max="5" width="17.5" bestFit="1" customWidth="1"/>
  </cols>
  <sheetData>
    <row r="1" spans="1:5" s="69" customFormat="1">
      <c r="A1" s="436" t="s">
        <v>20</v>
      </c>
      <c r="B1" s="436"/>
    </row>
    <row r="2" spans="1:5" ht="175.25" customHeight="1">
      <c r="A2" s="70" t="s">
        <v>21</v>
      </c>
      <c r="B2" s="150" t="s">
        <v>131</v>
      </c>
    </row>
    <row r="3" spans="1:5">
      <c r="A3" s="70" t="s">
        <v>22</v>
      </c>
      <c r="B3" s="71" t="s">
        <v>209</v>
      </c>
    </row>
    <row r="4" spans="1:5">
      <c r="A4" s="70" t="s">
        <v>23</v>
      </c>
      <c r="B4" s="197">
        <v>407797240</v>
      </c>
      <c r="C4" s="114"/>
      <c r="D4" s="114"/>
    </row>
    <row r="5" spans="1:5">
      <c r="A5" s="70" t="s">
        <v>86</v>
      </c>
      <c r="B5" s="197">
        <v>56074180</v>
      </c>
      <c r="C5" s="114"/>
      <c r="D5" s="114"/>
    </row>
    <row r="6" spans="1:5">
      <c r="A6" s="70" t="s">
        <v>24</v>
      </c>
      <c r="B6" s="72">
        <v>1</v>
      </c>
      <c r="D6" s="114"/>
      <c r="E6" s="114"/>
    </row>
    <row r="7" spans="1:5">
      <c r="A7" s="70" t="s">
        <v>31</v>
      </c>
      <c r="B7" s="76"/>
    </row>
    <row r="8" spans="1:5">
      <c r="A8" s="437" t="s">
        <v>38</v>
      </c>
      <c r="B8" s="71" t="s">
        <v>132</v>
      </c>
    </row>
    <row r="9" spans="1:5">
      <c r="A9" s="438"/>
      <c r="B9" s="83"/>
    </row>
    <row r="10" spans="1:5">
      <c r="A10" s="439" t="s">
        <v>39</v>
      </c>
      <c r="B10" s="71" t="s">
        <v>85</v>
      </c>
    </row>
    <row r="11" spans="1:5">
      <c r="A11" s="440"/>
      <c r="B11" s="83"/>
      <c r="C11" t="str">
        <f>+UPPER(B11)</f>
        <v/>
      </c>
    </row>
    <row r="12" spans="1:5">
      <c r="A12" s="437" t="s">
        <v>48</v>
      </c>
      <c r="B12" t="s">
        <v>66</v>
      </c>
    </row>
    <row r="13" spans="1:5">
      <c r="A13" s="438"/>
      <c r="B13" s="71"/>
    </row>
    <row r="14" spans="1:5">
      <c r="A14" s="437" t="s">
        <v>84</v>
      </c>
      <c r="B14" s="83" t="s">
        <v>245</v>
      </c>
    </row>
    <row r="15" spans="1:5">
      <c r="A15" s="438"/>
      <c r="B15" s="83"/>
    </row>
    <row r="16" spans="1:5">
      <c r="A16" s="433" t="s">
        <v>49</v>
      </c>
      <c r="B16" s="83" t="s">
        <v>132</v>
      </c>
    </row>
    <row r="17" spans="1:2">
      <c r="A17" s="434"/>
      <c r="B17" s="71" t="s">
        <v>66</v>
      </c>
    </row>
    <row r="18" spans="1:2">
      <c r="A18" s="434"/>
      <c r="B18" s="71" t="s">
        <v>85</v>
      </c>
    </row>
    <row r="19" spans="1:2">
      <c r="A19" s="435"/>
      <c r="B19" s="83" t="s">
        <v>245</v>
      </c>
    </row>
  </sheetData>
  <mergeCells count="6">
    <mergeCell ref="A16:A19"/>
    <mergeCell ref="A1:B1"/>
    <mergeCell ref="A12:A13"/>
    <mergeCell ref="A10:A11"/>
    <mergeCell ref="A8:A9"/>
    <mergeCell ref="A14:A15"/>
  </mergeCells>
  <pageMargins left="0.7" right="0.7" top="0.75" bottom="0.75" header="0.3" footer="0.3"/>
  <pageSetup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F102"/>
  <sheetViews>
    <sheetView topLeftCell="A112" workbookViewId="0">
      <selection activeCell="J21" sqref="J21"/>
    </sheetView>
  </sheetViews>
  <sheetFormatPr baseColWidth="10" defaultRowHeight="13"/>
  <cols>
    <col min="1" max="1" width="18" customWidth="1"/>
    <col min="2" max="2" width="18.5" customWidth="1"/>
    <col min="3" max="3" width="36.33203125" bestFit="1" customWidth="1"/>
    <col min="4" max="4" width="19.5" customWidth="1"/>
    <col min="5" max="5" width="16.6640625" bestFit="1" customWidth="1"/>
  </cols>
  <sheetData>
    <row r="2" spans="1:6" ht="14">
      <c r="A2" s="73" t="s">
        <v>25</v>
      </c>
      <c r="B2" s="73" t="s">
        <v>26</v>
      </c>
      <c r="C2" s="84" t="s">
        <v>43</v>
      </c>
      <c r="D2" s="84" t="s">
        <v>44</v>
      </c>
      <c r="E2" s="84" t="s">
        <v>44</v>
      </c>
      <c r="F2" s="84" t="s">
        <v>43</v>
      </c>
    </row>
    <row r="3" spans="1:6">
      <c r="A3" s="74" t="s">
        <v>27</v>
      </c>
      <c r="B3" s="75">
        <v>1160000</v>
      </c>
      <c r="C3" t="s">
        <v>40</v>
      </c>
      <c r="D3" s="74" t="s">
        <v>45</v>
      </c>
      <c r="E3" s="75">
        <v>0</v>
      </c>
      <c r="F3" t="s">
        <v>40</v>
      </c>
    </row>
    <row r="4" spans="1:6">
      <c r="A4" s="74" t="s">
        <v>28</v>
      </c>
      <c r="C4" t="s">
        <v>41</v>
      </c>
      <c r="D4" s="74" t="s">
        <v>46</v>
      </c>
      <c r="E4" s="75">
        <v>0.01</v>
      </c>
      <c r="F4" t="s">
        <v>40</v>
      </c>
    </row>
    <row r="5" spans="1:6">
      <c r="A5" s="74" t="s">
        <v>29</v>
      </c>
      <c r="C5" t="s">
        <v>42</v>
      </c>
      <c r="D5" s="74" t="s">
        <v>47</v>
      </c>
      <c r="E5" s="75">
        <v>0.02</v>
      </c>
      <c r="F5" t="s">
        <v>40</v>
      </c>
    </row>
    <row r="6" spans="1:6">
      <c r="A6" s="74" t="s">
        <v>30</v>
      </c>
      <c r="E6" s="75">
        <v>0.03</v>
      </c>
      <c r="F6" t="s">
        <v>40</v>
      </c>
    </row>
    <row r="7" spans="1:6">
      <c r="E7" s="75">
        <v>0.04</v>
      </c>
      <c r="F7" t="s">
        <v>40</v>
      </c>
    </row>
    <row r="8" spans="1:6">
      <c r="E8" s="75">
        <v>0.05</v>
      </c>
      <c r="F8" t="s">
        <v>40</v>
      </c>
    </row>
    <row r="9" spans="1:6">
      <c r="E9" s="75">
        <v>0.06</v>
      </c>
      <c r="F9" t="s">
        <v>40</v>
      </c>
    </row>
    <row r="10" spans="1:6">
      <c r="E10" s="75">
        <v>7.0000000000000007E-2</v>
      </c>
      <c r="F10" t="s">
        <v>40</v>
      </c>
    </row>
    <row r="11" spans="1:6">
      <c r="E11" s="75">
        <v>0.08</v>
      </c>
      <c r="F11" t="s">
        <v>40</v>
      </c>
    </row>
    <row r="12" spans="1:6">
      <c r="E12" s="75">
        <v>0.09</v>
      </c>
      <c r="F12" t="s">
        <v>40</v>
      </c>
    </row>
    <row r="13" spans="1:6">
      <c r="E13" s="75">
        <v>0.1</v>
      </c>
      <c r="F13" t="s">
        <v>40</v>
      </c>
    </row>
    <row r="14" spans="1:6">
      <c r="E14" s="75">
        <v>0.11</v>
      </c>
      <c r="F14" t="s">
        <v>40</v>
      </c>
    </row>
    <row r="15" spans="1:6">
      <c r="E15" s="75">
        <v>0.12</v>
      </c>
      <c r="F15" t="s">
        <v>40</v>
      </c>
    </row>
    <row r="16" spans="1:6">
      <c r="E16" s="75">
        <v>0.13</v>
      </c>
      <c r="F16" t="s">
        <v>40</v>
      </c>
    </row>
    <row r="17" spans="5:6">
      <c r="E17" s="75">
        <v>0.14000000000000001</v>
      </c>
      <c r="F17" t="s">
        <v>40</v>
      </c>
    </row>
    <row r="18" spans="5:6">
      <c r="E18" s="75">
        <v>0.15</v>
      </c>
      <c r="F18" t="s">
        <v>40</v>
      </c>
    </row>
    <row r="19" spans="5:6">
      <c r="E19" s="75">
        <v>0.16</v>
      </c>
      <c r="F19" t="s">
        <v>40</v>
      </c>
    </row>
    <row r="20" spans="5:6">
      <c r="E20" s="75">
        <v>0.17</v>
      </c>
      <c r="F20" t="s">
        <v>40</v>
      </c>
    </row>
    <row r="21" spans="5:6">
      <c r="E21" s="75">
        <v>0.18</v>
      </c>
      <c r="F21" t="s">
        <v>40</v>
      </c>
    </row>
    <row r="22" spans="5:6">
      <c r="E22" s="75">
        <v>0.19</v>
      </c>
      <c r="F22" t="s">
        <v>40</v>
      </c>
    </row>
    <row r="23" spans="5:6">
      <c r="E23" s="75">
        <v>0.2</v>
      </c>
      <c r="F23" t="s">
        <v>40</v>
      </c>
    </row>
    <row r="24" spans="5:6">
      <c r="E24" s="75">
        <v>0.21</v>
      </c>
      <c r="F24" t="s">
        <v>40</v>
      </c>
    </row>
    <row r="25" spans="5:6">
      <c r="E25" s="75">
        <v>0.22</v>
      </c>
      <c r="F25" t="s">
        <v>40</v>
      </c>
    </row>
    <row r="26" spans="5:6">
      <c r="E26" s="75">
        <v>0.23</v>
      </c>
      <c r="F26" t="s">
        <v>40</v>
      </c>
    </row>
    <row r="27" spans="5:6">
      <c r="E27" s="75">
        <v>0.24</v>
      </c>
      <c r="F27" t="s">
        <v>40</v>
      </c>
    </row>
    <row r="28" spans="5:6">
      <c r="E28" s="75">
        <v>0.25</v>
      </c>
      <c r="F28" t="s">
        <v>40</v>
      </c>
    </row>
    <row r="29" spans="5:6">
      <c r="E29" s="75">
        <v>0.26</v>
      </c>
      <c r="F29" t="s">
        <v>40</v>
      </c>
    </row>
    <row r="30" spans="5:6">
      <c r="E30" s="75">
        <v>0.27</v>
      </c>
      <c r="F30" t="s">
        <v>40</v>
      </c>
    </row>
    <row r="31" spans="5:6">
      <c r="E31" s="75">
        <v>0.28000000000000003</v>
      </c>
      <c r="F31" t="s">
        <v>40</v>
      </c>
    </row>
    <row r="32" spans="5:6">
      <c r="E32" s="75">
        <v>0.28999999999999998</v>
      </c>
      <c r="F32" t="s">
        <v>40</v>
      </c>
    </row>
    <row r="33" spans="5:6">
      <c r="E33" s="75">
        <v>0.3</v>
      </c>
      <c r="F33" t="s">
        <v>40</v>
      </c>
    </row>
    <row r="34" spans="5:6">
      <c r="E34" s="75">
        <v>0.31</v>
      </c>
      <c r="F34" t="s">
        <v>40</v>
      </c>
    </row>
    <row r="35" spans="5:6">
      <c r="E35" s="75">
        <v>0.32</v>
      </c>
      <c r="F35" t="s">
        <v>40</v>
      </c>
    </row>
    <row r="36" spans="5:6">
      <c r="E36" s="75">
        <v>0.33</v>
      </c>
      <c r="F36" t="s">
        <v>40</v>
      </c>
    </row>
    <row r="37" spans="5:6">
      <c r="E37" s="75">
        <v>0.34</v>
      </c>
      <c r="F37" t="s">
        <v>41</v>
      </c>
    </row>
    <row r="38" spans="5:6">
      <c r="E38" s="75">
        <v>0.35</v>
      </c>
      <c r="F38" t="s">
        <v>41</v>
      </c>
    </row>
    <row r="39" spans="5:6">
      <c r="E39" s="75">
        <v>0.36</v>
      </c>
      <c r="F39" t="s">
        <v>41</v>
      </c>
    </row>
    <row r="40" spans="5:6">
      <c r="E40" s="75">
        <v>0.37</v>
      </c>
      <c r="F40" t="s">
        <v>41</v>
      </c>
    </row>
    <row r="41" spans="5:6">
      <c r="E41" s="75">
        <v>0.38</v>
      </c>
      <c r="F41" t="s">
        <v>41</v>
      </c>
    </row>
    <row r="42" spans="5:6">
      <c r="E42" s="75">
        <v>0.39</v>
      </c>
      <c r="F42" t="s">
        <v>41</v>
      </c>
    </row>
    <row r="43" spans="5:6">
      <c r="E43" s="75">
        <v>0.4</v>
      </c>
      <c r="F43" t="s">
        <v>41</v>
      </c>
    </row>
    <row r="44" spans="5:6">
      <c r="E44" s="75">
        <v>0.41</v>
      </c>
      <c r="F44" t="s">
        <v>41</v>
      </c>
    </row>
    <row r="45" spans="5:6">
      <c r="E45" s="75">
        <v>0.42</v>
      </c>
      <c r="F45" t="s">
        <v>41</v>
      </c>
    </row>
    <row r="46" spans="5:6">
      <c r="E46" s="75">
        <v>0.43</v>
      </c>
      <c r="F46" t="s">
        <v>41</v>
      </c>
    </row>
    <row r="47" spans="5:6">
      <c r="E47" s="75">
        <v>0.44</v>
      </c>
      <c r="F47" t="s">
        <v>41</v>
      </c>
    </row>
    <row r="48" spans="5:6">
      <c r="E48" s="75">
        <v>0.45</v>
      </c>
      <c r="F48" t="s">
        <v>41</v>
      </c>
    </row>
    <row r="49" spans="5:6">
      <c r="E49" s="75">
        <v>0.46</v>
      </c>
      <c r="F49" t="s">
        <v>41</v>
      </c>
    </row>
    <row r="50" spans="5:6">
      <c r="E50" s="75">
        <v>0.47</v>
      </c>
      <c r="F50" t="s">
        <v>41</v>
      </c>
    </row>
    <row r="51" spans="5:6">
      <c r="E51" s="75">
        <v>0.48</v>
      </c>
      <c r="F51" t="s">
        <v>41</v>
      </c>
    </row>
    <row r="52" spans="5:6">
      <c r="E52" s="75">
        <v>0.49</v>
      </c>
      <c r="F52" t="s">
        <v>41</v>
      </c>
    </row>
    <row r="53" spans="5:6">
      <c r="E53" s="75">
        <v>0.5</v>
      </c>
      <c r="F53" t="s">
        <v>41</v>
      </c>
    </row>
    <row r="54" spans="5:6">
      <c r="E54" s="75">
        <v>0.51</v>
      </c>
      <c r="F54" t="s">
        <v>41</v>
      </c>
    </row>
    <row r="55" spans="5:6">
      <c r="E55" s="75">
        <v>0.52</v>
      </c>
      <c r="F55" t="s">
        <v>41</v>
      </c>
    </row>
    <row r="56" spans="5:6">
      <c r="E56" s="75">
        <v>0.53</v>
      </c>
      <c r="F56" t="s">
        <v>41</v>
      </c>
    </row>
    <row r="57" spans="5:6">
      <c r="E57" s="75">
        <v>0.54</v>
      </c>
      <c r="F57" t="s">
        <v>41</v>
      </c>
    </row>
    <row r="58" spans="5:6">
      <c r="E58" s="75">
        <v>0.55000000000000004</v>
      </c>
      <c r="F58" t="s">
        <v>41</v>
      </c>
    </row>
    <row r="59" spans="5:6">
      <c r="E59" s="75">
        <v>0.56000000000000005</v>
      </c>
      <c r="F59" t="s">
        <v>41</v>
      </c>
    </row>
    <row r="60" spans="5:6">
      <c r="E60" s="75">
        <v>0.56999999999999995</v>
      </c>
      <c r="F60" t="s">
        <v>41</v>
      </c>
    </row>
    <row r="61" spans="5:6">
      <c r="E61" s="75">
        <v>0.57999999999999996</v>
      </c>
      <c r="F61" t="s">
        <v>41</v>
      </c>
    </row>
    <row r="62" spans="5:6">
      <c r="E62" s="75">
        <v>0.59</v>
      </c>
      <c r="F62" t="s">
        <v>41</v>
      </c>
    </row>
    <row r="63" spans="5:6">
      <c r="E63" s="75">
        <v>0.6</v>
      </c>
      <c r="F63" t="s">
        <v>41</v>
      </c>
    </row>
    <row r="64" spans="5:6">
      <c r="E64" s="75">
        <v>0.61</v>
      </c>
      <c r="F64" t="s">
        <v>41</v>
      </c>
    </row>
    <row r="65" spans="5:6">
      <c r="E65" s="75">
        <v>0.62</v>
      </c>
      <c r="F65" t="s">
        <v>41</v>
      </c>
    </row>
    <row r="66" spans="5:6">
      <c r="E66" s="75">
        <v>0.63</v>
      </c>
      <c r="F66" t="s">
        <v>41</v>
      </c>
    </row>
    <row r="67" spans="5:6">
      <c r="E67" s="75">
        <v>0.64</v>
      </c>
      <c r="F67" t="s">
        <v>41</v>
      </c>
    </row>
    <row r="68" spans="5:6">
      <c r="E68" s="75">
        <v>0.65</v>
      </c>
      <c r="F68" t="s">
        <v>41</v>
      </c>
    </row>
    <row r="69" spans="5:6">
      <c r="E69" s="75">
        <v>0.66</v>
      </c>
      <c r="F69" t="s">
        <v>41</v>
      </c>
    </row>
    <row r="70" spans="5:6">
      <c r="E70" s="75">
        <v>0.67</v>
      </c>
      <c r="F70" t="s">
        <v>41</v>
      </c>
    </row>
    <row r="71" spans="5:6">
      <c r="E71" s="75">
        <v>0.68</v>
      </c>
      <c r="F71" t="s">
        <v>42</v>
      </c>
    </row>
    <row r="72" spans="5:6">
      <c r="E72" s="75">
        <v>0.69</v>
      </c>
      <c r="F72" t="s">
        <v>42</v>
      </c>
    </row>
    <row r="73" spans="5:6">
      <c r="E73" s="75">
        <v>0.7</v>
      </c>
      <c r="F73" t="s">
        <v>42</v>
      </c>
    </row>
    <row r="74" spans="5:6">
      <c r="E74" s="75">
        <v>0.71</v>
      </c>
      <c r="F74" t="s">
        <v>42</v>
      </c>
    </row>
    <row r="75" spans="5:6">
      <c r="E75" s="75">
        <v>0.72</v>
      </c>
      <c r="F75" t="s">
        <v>42</v>
      </c>
    </row>
    <row r="76" spans="5:6">
      <c r="E76" s="75">
        <v>0.73</v>
      </c>
      <c r="F76" t="s">
        <v>42</v>
      </c>
    </row>
    <row r="77" spans="5:6">
      <c r="E77" s="75">
        <v>0.74</v>
      </c>
      <c r="F77" t="s">
        <v>42</v>
      </c>
    </row>
    <row r="78" spans="5:6">
      <c r="E78" s="75">
        <v>0.75</v>
      </c>
      <c r="F78" t="s">
        <v>42</v>
      </c>
    </row>
    <row r="79" spans="5:6">
      <c r="E79" s="75">
        <v>0.76</v>
      </c>
      <c r="F79" t="s">
        <v>42</v>
      </c>
    </row>
    <row r="80" spans="5:6">
      <c r="E80" s="75">
        <v>0.77</v>
      </c>
      <c r="F80" t="s">
        <v>42</v>
      </c>
    </row>
    <row r="81" spans="5:6">
      <c r="E81" s="75">
        <v>0.78</v>
      </c>
      <c r="F81" t="s">
        <v>42</v>
      </c>
    </row>
    <row r="82" spans="5:6">
      <c r="E82" s="75">
        <v>0.79</v>
      </c>
      <c r="F82" t="s">
        <v>42</v>
      </c>
    </row>
    <row r="83" spans="5:6">
      <c r="E83" s="75">
        <v>0.8</v>
      </c>
      <c r="F83" t="s">
        <v>42</v>
      </c>
    </row>
    <row r="84" spans="5:6">
      <c r="E84" s="75">
        <v>0.81</v>
      </c>
      <c r="F84" t="s">
        <v>42</v>
      </c>
    </row>
    <row r="85" spans="5:6">
      <c r="E85" s="75">
        <v>0.82</v>
      </c>
      <c r="F85" t="s">
        <v>42</v>
      </c>
    </row>
    <row r="86" spans="5:6">
      <c r="E86" s="75">
        <v>0.83</v>
      </c>
      <c r="F86" t="s">
        <v>42</v>
      </c>
    </row>
    <row r="87" spans="5:6">
      <c r="E87" s="75">
        <v>0.84</v>
      </c>
      <c r="F87" t="s">
        <v>42</v>
      </c>
    </row>
    <row r="88" spans="5:6">
      <c r="E88" s="75">
        <v>0.85</v>
      </c>
      <c r="F88" t="s">
        <v>42</v>
      </c>
    </row>
    <row r="89" spans="5:6">
      <c r="E89" s="75">
        <v>0.86</v>
      </c>
      <c r="F89" t="s">
        <v>42</v>
      </c>
    </row>
    <row r="90" spans="5:6">
      <c r="E90" s="75">
        <v>0.87</v>
      </c>
      <c r="F90" t="s">
        <v>42</v>
      </c>
    </row>
    <row r="91" spans="5:6">
      <c r="E91" s="75">
        <v>0.88</v>
      </c>
      <c r="F91" t="s">
        <v>42</v>
      </c>
    </row>
    <row r="92" spans="5:6">
      <c r="E92" s="75">
        <v>0.89</v>
      </c>
      <c r="F92" t="s">
        <v>42</v>
      </c>
    </row>
    <row r="93" spans="5:6">
      <c r="E93" s="75">
        <v>0.9</v>
      </c>
      <c r="F93" t="s">
        <v>42</v>
      </c>
    </row>
    <row r="94" spans="5:6">
      <c r="E94" s="75">
        <v>0.91</v>
      </c>
      <c r="F94" t="s">
        <v>42</v>
      </c>
    </row>
    <row r="95" spans="5:6">
      <c r="E95" s="75">
        <v>0.92</v>
      </c>
      <c r="F95" t="s">
        <v>42</v>
      </c>
    </row>
    <row r="96" spans="5:6">
      <c r="E96" s="75">
        <v>0.93</v>
      </c>
      <c r="F96" t="s">
        <v>42</v>
      </c>
    </row>
    <row r="97" spans="5:6">
      <c r="E97" s="75">
        <v>0.94</v>
      </c>
      <c r="F97" t="s">
        <v>42</v>
      </c>
    </row>
    <row r="98" spans="5:6">
      <c r="E98" s="75">
        <v>0.95</v>
      </c>
      <c r="F98" t="s">
        <v>42</v>
      </c>
    </row>
    <row r="99" spans="5:6">
      <c r="E99" s="75">
        <v>0.96</v>
      </c>
      <c r="F99" t="s">
        <v>42</v>
      </c>
    </row>
    <row r="100" spans="5:6">
      <c r="E100" s="75">
        <v>0.97</v>
      </c>
      <c r="F100" t="s">
        <v>42</v>
      </c>
    </row>
    <row r="101" spans="5:6">
      <c r="E101" s="75">
        <v>0.98</v>
      </c>
      <c r="F101" t="s">
        <v>42</v>
      </c>
    </row>
    <row r="102" spans="5:6">
      <c r="E102" s="75">
        <v>0.99</v>
      </c>
      <c r="F102" t="s">
        <v>42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V195"/>
  <sheetViews>
    <sheetView tabSelected="1" view="pageBreakPreview" topLeftCell="B80" zoomScale="77" zoomScaleNormal="80" zoomScaleSheetLayoutView="77" workbookViewId="0">
      <selection activeCell="E94" sqref="E94"/>
    </sheetView>
  </sheetViews>
  <sheetFormatPr baseColWidth="10" defaultColWidth="11.5" defaultRowHeight="13"/>
  <cols>
    <col min="1" max="1" width="3.5" style="6" customWidth="1"/>
    <col min="2" max="2" width="5.1640625" style="6" customWidth="1"/>
    <col min="3" max="3" width="19.5" style="6" customWidth="1"/>
    <col min="4" max="4" width="20.5" style="6" customWidth="1"/>
    <col min="5" max="5" width="28.33203125" style="14" customWidth="1"/>
    <col min="6" max="11" width="16.1640625" style="14" customWidth="1"/>
    <col min="12" max="12" width="29.83203125" style="14" customWidth="1"/>
    <col min="13" max="13" width="30.6640625" style="14" customWidth="1"/>
    <col min="14" max="14" width="24.6640625" style="14" customWidth="1"/>
    <col min="15" max="15" width="25.6640625" style="14" customWidth="1"/>
    <col min="16" max="16" width="24.5" style="14" customWidth="1"/>
    <col min="17" max="17" width="21.5" style="14" customWidth="1"/>
    <col min="18" max="18" width="24.1640625" style="14" customWidth="1"/>
    <col min="19" max="19" width="23" style="68" customWidth="1"/>
    <col min="20" max="20" width="14.83203125" style="14" customWidth="1"/>
    <col min="21" max="21" width="21.83203125" style="14" customWidth="1"/>
    <col min="22" max="22" width="18.1640625" style="6" customWidth="1"/>
    <col min="23" max="23" width="22.5" style="6" customWidth="1"/>
    <col min="24" max="16384" width="11.5" style="6"/>
  </cols>
  <sheetData>
    <row r="1" spans="1:22" ht="20">
      <c r="A1" s="15"/>
      <c r="B1" s="151"/>
      <c r="C1" s="152"/>
      <c r="D1" s="152"/>
      <c r="E1" s="152"/>
      <c r="F1" s="152"/>
      <c r="G1" s="152"/>
      <c r="H1" s="152"/>
      <c r="I1" s="152"/>
      <c r="J1" s="152"/>
      <c r="K1" s="152"/>
      <c r="L1" s="152"/>
      <c r="M1" s="152"/>
      <c r="N1" s="152"/>
      <c r="O1" s="152"/>
      <c r="P1" s="152"/>
      <c r="Q1" s="153"/>
      <c r="R1" s="153"/>
      <c r="S1" s="154"/>
      <c r="T1" s="153"/>
      <c r="U1" s="153"/>
      <c r="V1" s="155"/>
    </row>
    <row r="2" spans="1:22" ht="28.5" customHeight="1">
      <c r="A2" s="10"/>
      <c r="B2" s="446" t="s">
        <v>82</v>
      </c>
      <c r="C2" s="447"/>
      <c r="D2" s="447"/>
      <c r="E2" s="447"/>
      <c r="F2" s="447"/>
      <c r="G2" s="447"/>
      <c r="H2" s="447"/>
      <c r="I2" s="447"/>
      <c r="J2" s="447"/>
      <c r="K2" s="447"/>
      <c r="L2" s="447"/>
      <c r="M2" s="447"/>
      <c r="N2" s="447"/>
      <c r="O2" s="447"/>
      <c r="P2" s="447"/>
      <c r="Q2" s="447"/>
      <c r="R2" s="447"/>
      <c r="S2" s="447"/>
      <c r="T2" s="447"/>
      <c r="U2" s="447"/>
      <c r="V2" s="448"/>
    </row>
    <row r="3" spans="1:22" ht="36" customHeight="1">
      <c r="A3" s="10"/>
      <c r="B3" s="446" t="s">
        <v>205</v>
      </c>
      <c r="C3" s="447"/>
      <c r="D3" s="447"/>
      <c r="E3" s="447"/>
      <c r="F3" s="447"/>
      <c r="G3" s="447"/>
      <c r="H3" s="447"/>
      <c r="I3" s="447"/>
      <c r="J3" s="447"/>
      <c r="K3" s="447"/>
      <c r="L3" s="447"/>
      <c r="M3" s="447"/>
      <c r="N3" s="447"/>
      <c r="O3" s="447"/>
      <c r="P3" s="447"/>
      <c r="Q3" s="447"/>
      <c r="R3" s="447"/>
      <c r="S3" s="447"/>
      <c r="T3" s="447"/>
      <c r="U3" s="447"/>
      <c r="V3" s="448"/>
    </row>
    <row r="4" spans="1:22" ht="36" customHeight="1">
      <c r="A4" s="10"/>
      <c r="B4" s="446" t="s">
        <v>88</v>
      </c>
      <c r="C4" s="447"/>
      <c r="D4" s="447"/>
      <c r="E4" s="447"/>
      <c r="F4" s="447"/>
      <c r="G4" s="447"/>
      <c r="H4" s="447"/>
      <c r="I4" s="447"/>
      <c r="J4" s="447"/>
      <c r="K4" s="447"/>
      <c r="L4" s="447"/>
      <c r="M4" s="447"/>
      <c r="N4" s="447"/>
      <c r="O4" s="447"/>
      <c r="P4" s="447"/>
      <c r="Q4" s="447"/>
      <c r="R4" s="447"/>
      <c r="S4" s="447"/>
      <c r="T4" s="447"/>
      <c r="U4" s="447"/>
      <c r="V4" s="448"/>
    </row>
    <row r="5" spans="1:22" ht="36" customHeight="1" thickBot="1">
      <c r="A5" s="10"/>
      <c r="B5" s="459" t="str">
        <f>Datos!B3</f>
        <v>FDLT-SASI-388-2024 (120880) LOTE 1</v>
      </c>
      <c r="C5" s="460"/>
      <c r="D5" s="460"/>
      <c r="E5" s="460"/>
      <c r="F5" s="460"/>
      <c r="G5" s="460"/>
      <c r="H5" s="460"/>
      <c r="I5" s="460"/>
      <c r="J5" s="460"/>
      <c r="K5" s="460"/>
      <c r="L5" s="460"/>
      <c r="M5" s="460"/>
      <c r="N5" s="460"/>
      <c r="O5" s="460"/>
      <c r="P5" s="460"/>
      <c r="Q5" s="460"/>
      <c r="R5" s="460"/>
      <c r="S5" s="460"/>
      <c r="T5" s="460"/>
      <c r="U5" s="460"/>
      <c r="V5" s="461"/>
    </row>
    <row r="6" spans="1:22" s="12" customFormat="1" ht="12" customHeight="1" thickBot="1">
      <c r="A6" s="16"/>
      <c r="B6" s="11"/>
      <c r="C6" s="11"/>
      <c r="D6" s="11"/>
      <c r="E6" s="11"/>
      <c r="F6" s="11"/>
      <c r="G6" s="11"/>
      <c r="H6" s="11"/>
      <c r="I6" s="11"/>
      <c r="J6" s="11"/>
      <c r="K6" s="11"/>
      <c r="L6" s="11"/>
      <c r="M6" s="11"/>
      <c r="N6" s="11"/>
      <c r="O6" s="11"/>
      <c r="P6" s="11"/>
      <c r="Q6" s="11"/>
      <c r="R6" s="11"/>
      <c r="S6" s="37"/>
      <c r="T6" s="11"/>
      <c r="U6" s="11"/>
    </row>
    <row r="7" spans="1:22" s="12" customFormat="1" ht="56.25" customHeight="1" thickBot="1">
      <c r="A7" s="17"/>
      <c r="B7" s="454" t="s">
        <v>0</v>
      </c>
      <c r="C7" s="455"/>
      <c r="D7" s="456"/>
      <c r="E7" s="457" t="str">
        <f>+Datos!B2</f>
        <v>“ADQUIRIR A TITULO DE COMPRAVENTA A MONTO AGOTABLE ELEMENTOS DE MOBILIARIO INSTITUCIONAL , TECNOLOGIA, AUDIOVISUALES Y TECNOLOGIA COMPUTADORES PARA LA DOTACION PEDAGOGICA DE LAS INSTITUCIONES EDUCATIVAS DE LA LOCALIDAD DE TEUSAQUILLO EN EL MARCO DE LOS PROYECTOS: 2049 “TEUSAQUILLO ENTORNO PROTECTOR PARA LOS NIÑOS Y LAS NIÑAS Y LAS NIÑAS DE CONFORMIDAD CON LAS DISPOSICIONES TÉCNICAS ESTABLECIDAS” Y 2157 “TEUSAQUILLO RESPIRA EDUCACION”  DE CONFORMIDAD CON LAS ESPECIFICACIONES TÉCNICAS ”.</v>
      </c>
      <c r="F7" s="457"/>
      <c r="G7" s="457"/>
      <c r="H7" s="457"/>
      <c r="I7" s="457"/>
      <c r="J7" s="457"/>
      <c r="K7" s="457"/>
      <c r="L7" s="457"/>
      <c r="M7" s="457"/>
      <c r="N7" s="457"/>
      <c r="O7" s="457"/>
      <c r="P7" s="457"/>
      <c r="Q7" s="457"/>
      <c r="R7" s="457"/>
      <c r="S7" s="457"/>
      <c r="T7" s="457"/>
      <c r="U7" s="457"/>
      <c r="V7" s="458"/>
    </row>
    <row r="8" spans="1:22" s="3" customFormat="1" ht="12" customHeight="1" thickBot="1">
      <c r="A8" s="38"/>
      <c r="B8" s="26"/>
      <c r="C8" s="26"/>
      <c r="D8" s="26"/>
      <c r="E8" s="26"/>
      <c r="F8" s="27"/>
      <c r="G8" s="26"/>
      <c r="H8" s="26"/>
      <c r="I8" s="26"/>
      <c r="J8" s="26"/>
      <c r="K8" s="26"/>
      <c r="L8" s="26"/>
      <c r="M8" s="26"/>
      <c r="N8" s="26"/>
      <c r="O8" s="28"/>
      <c r="P8" s="26"/>
      <c r="Q8" s="26"/>
      <c r="R8" s="26"/>
      <c r="S8" s="39"/>
      <c r="T8" s="26"/>
      <c r="U8" s="26"/>
    </row>
    <row r="9" spans="1:22" s="1" customFormat="1" ht="24.75" customHeight="1" thickBot="1">
      <c r="A9" s="40"/>
      <c r="B9" s="156" t="s">
        <v>12</v>
      </c>
      <c r="C9" s="451" t="s">
        <v>133</v>
      </c>
      <c r="D9" s="452"/>
      <c r="E9" s="452"/>
      <c r="F9" s="452"/>
      <c r="G9" s="452"/>
      <c r="H9" s="452"/>
      <c r="I9" s="452"/>
      <c r="J9" s="452"/>
      <c r="K9" s="452"/>
      <c r="L9" s="452"/>
      <c r="M9" s="453"/>
      <c r="N9" s="29"/>
      <c r="O9" s="9"/>
      <c r="P9" s="9"/>
      <c r="Q9" s="9"/>
      <c r="R9" s="9"/>
      <c r="S9" s="9"/>
      <c r="T9" s="9"/>
      <c r="U9" s="9"/>
      <c r="V9" s="9"/>
    </row>
    <row r="10" spans="1:22" s="1" customFormat="1" ht="10.5" customHeight="1" thickBot="1">
      <c r="A10" s="40"/>
      <c r="B10" s="32"/>
      <c r="C10" s="4"/>
      <c r="D10" s="4"/>
      <c r="E10" s="32"/>
      <c r="F10" s="32"/>
      <c r="G10" s="41"/>
      <c r="H10" s="41"/>
      <c r="I10" s="41"/>
      <c r="J10" s="41"/>
      <c r="K10" s="41"/>
      <c r="L10" s="32"/>
      <c r="N10" s="32"/>
      <c r="O10" s="9"/>
      <c r="P10" s="9"/>
      <c r="Q10" s="9"/>
      <c r="R10" s="9"/>
      <c r="S10" s="9"/>
      <c r="T10" s="9"/>
      <c r="U10" s="9"/>
      <c r="V10" s="9"/>
    </row>
    <row r="11" spans="1:22" s="1" customFormat="1" ht="24.75" customHeight="1" thickBot="1">
      <c r="A11" s="40"/>
      <c r="B11" s="32"/>
      <c r="C11" s="4"/>
      <c r="D11" s="4"/>
      <c r="E11" s="22"/>
      <c r="F11" s="22"/>
      <c r="G11" s="484" t="s">
        <v>64</v>
      </c>
      <c r="H11" s="485"/>
      <c r="I11" s="485"/>
      <c r="J11" s="485"/>
      <c r="K11" s="485"/>
      <c r="L11" s="485"/>
      <c r="M11" s="486"/>
      <c r="N11" s="32"/>
      <c r="O11" s="9"/>
      <c r="P11" s="9"/>
      <c r="Q11" s="9"/>
      <c r="R11" s="9"/>
      <c r="S11" s="9"/>
      <c r="T11" s="9"/>
      <c r="U11" s="9"/>
      <c r="V11" s="9"/>
    </row>
    <row r="12" spans="1:22" s="1" customFormat="1" ht="127.75" customHeight="1" thickBot="1">
      <c r="A12" s="40"/>
      <c r="B12" s="32"/>
      <c r="C12" s="4"/>
      <c r="E12" s="23"/>
      <c r="F12" s="23"/>
      <c r="G12" s="500" t="s">
        <v>249</v>
      </c>
      <c r="H12" s="501"/>
      <c r="I12" s="501"/>
      <c r="J12" s="501"/>
      <c r="K12" s="501"/>
      <c r="L12" s="502"/>
      <c r="M12" s="503"/>
      <c r="N12" s="32"/>
      <c r="O12" s="158"/>
      <c r="P12" s="9"/>
      <c r="Q12" s="9"/>
      <c r="R12" s="9"/>
      <c r="S12" s="9"/>
      <c r="T12" s="9"/>
      <c r="U12" s="9"/>
      <c r="V12" s="9"/>
    </row>
    <row r="13" spans="1:22" s="1" customFormat="1" ht="10.5" customHeight="1">
      <c r="A13" s="40"/>
      <c r="B13" s="30"/>
      <c r="C13" s="30"/>
      <c r="D13" s="30"/>
      <c r="E13" s="31"/>
      <c r="F13" s="31"/>
      <c r="G13" s="31"/>
      <c r="H13" s="31"/>
      <c r="I13" s="31"/>
      <c r="J13" s="31"/>
      <c r="K13" s="31"/>
      <c r="L13" s="31"/>
      <c r="M13" s="31"/>
      <c r="N13" s="32"/>
      <c r="O13" s="32"/>
      <c r="P13" s="4"/>
      <c r="Q13" s="32"/>
      <c r="R13" s="32"/>
      <c r="S13" s="41"/>
      <c r="T13" s="32"/>
      <c r="U13" s="32"/>
      <c r="V13" s="9"/>
    </row>
    <row r="14" spans="1:22" s="7" customFormat="1" ht="18">
      <c r="A14" s="8"/>
      <c r="B14" s="462" t="s">
        <v>1</v>
      </c>
      <c r="C14" s="463"/>
      <c r="D14" s="464"/>
      <c r="E14" s="471" t="s">
        <v>133</v>
      </c>
      <c r="F14" s="472"/>
      <c r="G14" s="472"/>
      <c r="H14" s="472"/>
      <c r="I14" s="472"/>
      <c r="J14" s="472"/>
      <c r="K14" s="472"/>
      <c r="L14" s="483" t="s">
        <v>133</v>
      </c>
      <c r="M14" s="483"/>
      <c r="N14" s="483"/>
      <c r="O14" s="507" t="s">
        <v>61</v>
      </c>
      <c r="P14" s="507"/>
      <c r="Q14" s="113">
        <v>1</v>
      </c>
      <c r="R14" s="507" t="s">
        <v>62</v>
      </c>
      <c r="S14" s="507"/>
      <c r="T14" s="515" t="s">
        <v>134</v>
      </c>
      <c r="U14" s="515"/>
      <c r="V14" s="42"/>
    </row>
    <row r="15" spans="1:22" s="7" customFormat="1" ht="18">
      <c r="A15" s="8"/>
      <c r="B15" s="465"/>
      <c r="C15" s="466"/>
      <c r="D15" s="467"/>
      <c r="E15" s="473"/>
      <c r="F15" s="474"/>
      <c r="G15" s="474"/>
      <c r="H15" s="474"/>
      <c r="I15" s="474"/>
      <c r="J15" s="474"/>
      <c r="K15" s="474"/>
      <c r="L15" s="483" t="s">
        <v>9</v>
      </c>
      <c r="M15" s="483"/>
      <c r="N15" s="483"/>
      <c r="O15" s="507" t="s">
        <v>61</v>
      </c>
      <c r="P15" s="507"/>
      <c r="Q15" s="113">
        <v>0</v>
      </c>
      <c r="R15" s="507" t="s">
        <v>62</v>
      </c>
      <c r="S15" s="507"/>
      <c r="T15" s="515" t="s">
        <v>9</v>
      </c>
      <c r="U15" s="515"/>
      <c r="V15" s="42"/>
    </row>
    <row r="16" spans="1:22" s="1" customFormat="1" ht="23">
      <c r="A16" s="40"/>
      <c r="B16" s="468"/>
      <c r="C16" s="469"/>
      <c r="D16" s="470"/>
      <c r="E16" s="475"/>
      <c r="F16" s="476"/>
      <c r="G16" s="476"/>
      <c r="H16" s="476"/>
      <c r="I16" s="476"/>
      <c r="J16" s="476"/>
      <c r="K16" s="476"/>
      <c r="L16" s="483" t="s">
        <v>9</v>
      </c>
      <c r="M16" s="483"/>
      <c r="N16" s="483"/>
      <c r="O16" s="507" t="s">
        <v>61</v>
      </c>
      <c r="P16" s="507"/>
      <c r="Q16" s="113">
        <v>0</v>
      </c>
      <c r="R16" s="507" t="s">
        <v>62</v>
      </c>
      <c r="S16" s="507"/>
      <c r="T16" s="515" t="s">
        <v>9</v>
      </c>
      <c r="U16" s="515"/>
      <c r="V16" s="43"/>
    </row>
    <row r="17" spans="1:22" s="1" customFormat="1" ht="10.5" customHeight="1">
      <c r="A17" s="40"/>
      <c r="B17" s="30"/>
      <c r="C17" s="30"/>
      <c r="D17" s="30"/>
      <c r="E17" s="31"/>
      <c r="F17" s="31"/>
      <c r="G17" s="31"/>
      <c r="H17" s="31"/>
      <c r="I17" s="31"/>
      <c r="J17" s="31"/>
      <c r="K17" s="31"/>
      <c r="L17" s="31"/>
      <c r="M17" s="31"/>
      <c r="N17" s="32"/>
      <c r="O17" s="32"/>
      <c r="P17" s="4"/>
      <c r="Q17" s="32"/>
      <c r="R17" s="32"/>
      <c r="S17" s="41"/>
      <c r="T17" s="32"/>
      <c r="V17" s="9"/>
    </row>
    <row r="18" spans="1:22" s="1" customFormat="1" ht="41.25" customHeight="1">
      <c r="A18" s="40"/>
      <c r="B18" s="479" t="s">
        <v>2</v>
      </c>
      <c r="C18" s="479"/>
      <c r="D18" s="479"/>
      <c r="E18" s="480">
        <v>56074180</v>
      </c>
      <c r="F18" s="480"/>
      <c r="G18" s="481" t="s">
        <v>83</v>
      </c>
      <c r="H18" s="481"/>
      <c r="I18" s="481"/>
      <c r="J18" s="481"/>
      <c r="K18" s="481"/>
      <c r="L18" s="203">
        <v>1</v>
      </c>
      <c r="M18" s="204">
        <f>((E18/1300000)*L18)</f>
        <v>43.133984615384612</v>
      </c>
      <c r="N18" s="9"/>
      <c r="O18" s="9"/>
      <c r="P18" s="9"/>
      <c r="Q18" s="159"/>
      <c r="R18" s="9"/>
      <c r="S18" s="9"/>
      <c r="T18" s="9"/>
      <c r="U18" s="9"/>
      <c r="V18" s="9"/>
    </row>
    <row r="19" spans="1:22" s="1" customFormat="1" ht="409.5" customHeight="1">
      <c r="A19" s="40"/>
      <c r="B19" s="520" t="s">
        <v>79</v>
      </c>
      <c r="C19" s="521"/>
      <c r="D19" s="522"/>
      <c r="E19" s="512" t="s">
        <v>200</v>
      </c>
      <c r="F19" s="513"/>
      <c r="G19" s="513"/>
      <c r="H19" s="513"/>
      <c r="I19" s="513"/>
      <c r="J19" s="513"/>
      <c r="K19" s="513"/>
      <c r="L19" s="513"/>
      <c r="M19" s="513"/>
      <c r="N19" s="513"/>
      <c r="O19" s="513"/>
      <c r="P19" s="513"/>
      <c r="Q19" s="513"/>
      <c r="R19" s="513"/>
      <c r="S19" s="513"/>
      <c r="T19" s="513"/>
      <c r="U19" s="514"/>
      <c r="V19" s="9"/>
    </row>
    <row r="20" spans="1:22" s="1" customFormat="1" ht="48.75" customHeight="1">
      <c r="A20" s="40"/>
      <c r="B20" s="482" t="s">
        <v>53</v>
      </c>
      <c r="C20" s="482"/>
      <c r="D20" s="93" t="s">
        <v>135</v>
      </c>
      <c r="E20" s="44">
        <v>56121506</v>
      </c>
      <c r="F20" s="44">
        <v>56101700</v>
      </c>
      <c r="G20" s="157">
        <v>56112100</v>
      </c>
      <c r="H20" s="157">
        <v>56121501</v>
      </c>
      <c r="I20" s="157">
        <v>56121503</v>
      </c>
      <c r="J20" s="157">
        <v>56121510</v>
      </c>
      <c r="K20" s="157">
        <v>56121015</v>
      </c>
      <c r="L20" s="205" t="s">
        <v>50</v>
      </c>
      <c r="M20" s="205" t="s">
        <v>52</v>
      </c>
      <c r="N20" s="9"/>
      <c r="O20" s="9"/>
      <c r="P20" s="9"/>
      <c r="Q20" s="159"/>
      <c r="R20" s="9"/>
      <c r="S20" s="9"/>
      <c r="T20" s="9"/>
      <c r="U20" s="9"/>
      <c r="V20" s="9"/>
    </row>
    <row r="21" spans="1:22" s="1" customFormat="1" ht="22.5" customHeight="1">
      <c r="A21" s="40"/>
      <c r="B21" s="477" t="s">
        <v>3</v>
      </c>
      <c r="C21" s="478"/>
      <c r="D21" s="46" t="s">
        <v>13</v>
      </c>
      <c r="E21" s="47">
        <v>1</v>
      </c>
      <c r="F21" s="47">
        <v>1</v>
      </c>
      <c r="G21" s="47">
        <v>1</v>
      </c>
      <c r="H21" s="47">
        <v>1</v>
      </c>
      <c r="I21" s="47">
        <v>1</v>
      </c>
      <c r="J21" s="47">
        <v>1</v>
      </c>
      <c r="K21" s="47">
        <v>1</v>
      </c>
      <c r="L21" s="45">
        <f>COUNTA(E21:K21)</f>
        <v>7</v>
      </c>
      <c r="M21" s="77" t="str">
        <f>IF(L21&gt;=4,"CUMPLE","NO CUMPLE")</f>
        <v>CUMPLE</v>
      </c>
      <c r="N21" s="9"/>
      <c r="O21" s="9"/>
      <c r="P21" s="9"/>
      <c r="Q21" s="159"/>
      <c r="R21" s="9"/>
      <c r="S21" s="9"/>
      <c r="T21" s="9"/>
      <c r="U21" s="9"/>
      <c r="V21" s="9"/>
    </row>
    <row r="22" spans="1:22" s="1" customFormat="1" ht="22.5" customHeight="1">
      <c r="A22" s="40"/>
      <c r="B22" s="477" t="s">
        <v>3</v>
      </c>
      <c r="C22" s="478"/>
      <c r="D22" s="46" t="s">
        <v>14</v>
      </c>
      <c r="E22" s="47">
        <v>1</v>
      </c>
      <c r="F22" s="47">
        <v>1</v>
      </c>
      <c r="G22" s="47">
        <v>1</v>
      </c>
      <c r="H22" s="47">
        <v>1</v>
      </c>
      <c r="I22" s="47">
        <v>1</v>
      </c>
      <c r="J22" s="47">
        <v>1</v>
      </c>
      <c r="K22" s="47">
        <v>1</v>
      </c>
      <c r="L22" s="45">
        <f>COUNTA(E22:K22)</f>
        <v>7</v>
      </c>
      <c r="M22" s="77" t="str">
        <f t="shared" ref="M22:M25" si="0">IF(L22&gt;=4,"CUMPLE","NO CUMPLE")</f>
        <v>CUMPLE</v>
      </c>
      <c r="N22" s="9"/>
      <c r="O22" s="9"/>
      <c r="P22" s="9"/>
      <c r="Q22" s="159"/>
      <c r="R22" s="9"/>
      <c r="S22" s="9"/>
      <c r="T22" s="9"/>
      <c r="U22" s="9"/>
      <c r="V22" s="9"/>
    </row>
    <row r="23" spans="1:22" s="1" customFormat="1" ht="22.5" customHeight="1">
      <c r="A23" s="40"/>
      <c r="B23" s="477" t="s">
        <v>3</v>
      </c>
      <c r="C23" s="478"/>
      <c r="D23" s="46" t="s">
        <v>15</v>
      </c>
      <c r="E23" s="47">
        <v>1</v>
      </c>
      <c r="F23" s="47">
        <v>1</v>
      </c>
      <c r="G23" s="47">
        <v>1</v>
      </c>
      <c r="H23" s="47">
        <v>1</v>
      </c>
      <c r="I23" s="47">
        <v>1</v>
      </c>
      <c r="J23" s="47">
        <v>1</v>
      </c>
      <c r="K23" s="47">
        <v>1</v>
      </c>
      <c r="L23" s="45">
        <f>COUNTA(E23:K23)</f>
        <v>7</v>
      </c>
      <c r="M23" s="77" t="str">
        <f t="shared" si="0"/>
        <v>CUMPLE</v>
      </c>
      <c r="N23" s="9"/>
      <c r="O23" s="9"/>
      <c r="P23" s="9"/>
      <c r="Q23" s="9"/>
      <c r="R23" s="9"/>
      <c r="S23" s="9"/>
      <c r="T23" s="9"/>
      <c r="U23" s="9"/>
      <c r="V23" s="9"/>
    </row>
    <row r="24" spans="1:22" s="1" customFormat="1" ht="1.25" customHeight="1">
      <c r="A24" s="40"/>
      <c r="B24" s="85"/>
      <c r="C24" s="86"/>
      <c r="D24" s="46"/>
      <c r="E24" s="47">
        <f>COUNTA(E21:E23)</f>
        <v>3</v>
      </c>
      <c r="F24" s="47">
        <f>COUNTA(F21:F23)</f>
        <v>3</v>
      </c>
      <c r="G24" s="47">
        <f>COUNTA(G21:G23)</f>
        <v>3</v>
      </c>
      <c r="H24" s="47">
        <f t="shared" ref="H24:K24" si="1">COUNTA(H21:H23)</f>
        <v>3</v>
      </c>
      <c r="I24" s="47">
        <f t="shared" si="1"/>
        <v>3</v>
      </c>
      <c r="J24" s="47">
        <f t="shared" si="1"/>
        <v>3</v>
      </c>
      <c r="K24" s="47">
        <f t="shared" si="1"/>
        <v>3</v>
      </c>
      <c r="L24" s="45">
        <f t="shared" ref="L24:L25" si="2">COUNTA(E24:K24)</f>
        <v>7</v>
      </c>
      <c r="M24" s="77" t="str">
        <f t="shared" si="0"/>
        <v>CUMPLE</v>
      </c>
      <c r="N24" s="9"/>
      <c r="O24" s="9"/>
      <c r="P24" s="9"/>
      <c r="Q24" s="9"/>
      <c r="R24" s="9"/>
      <c r="S24" s="9"/>
      <c r="T24" s="9"/>
      <c r="U24" s="9"/>
      <c r="V24" s="9"/>
    </row>
    <row r="25" spans="1:22" s="1" customFormat="1" ht="24" customHeight="1">
      <c r="A25" s="40"/>
      <c r="B25" s="477" t="s">
        <v>3</v>
      </c>
      <c r="C25" s="478"/>
      <c r="D25" s="46" t="s">
        <v>184</v>
      </c>
      <c r="E25" s="47">
        <v>1</v>
      </c>
      <c r="F25" s="47">
        <v>1</v>
      </c>
      <c r="G25" s="47">
        <v>1</v>
      </c>
      <c r="H25" s="47">
        <v>1</v>
      </c>
      <c r="I25" s="47">
        <v>1</v>
      </c>
      <c r="J25" s="47">
        <v>1</v>
      </c>
      <c r="K25" s="47">
        <v>1</v>
      </c>
      <c r="L25" s="45">
        <f t="shared" si="2"/>
        <v>7</v>
      </c>
      <c r="M25" s="77" t="str">
        <f t="shared" si="0"/>
        <v>CUMPLE</v>
      </c>
      <c r="N25" s="9"/>
      <c r="O25" s="9"/>
      <c r="P25" s="9"/>
      <c r="Q25" s="9"/>
      <c r="R25" s="9"/>
      <c r="S25" s="9"/>
      <c r="T25" s="9"/>
      <c r="U25" s="9"/>
      <c r="V25" s="9"/>
    </row>
    <row r="26" spans="1:22" s="1" customFormat="1" ht="22.5" customHeight="1">
      <c r="A26" s="40"/>
      <c r="B26" s="504" t="s">
        <v>51</v>
      </c>
      <c r="C26" s="505"/>
      <c r="D26" s="506"/>
      <c r="E26" s="44">
        <f t="shared" ref="E26:K26" si="3">IF(E24&gt;0,1,0)</f>
        <v>1</v>
      </c>
      <c r="F26" s="44">
        <f t="shared" si="3"/>
        <v>1</v>
      </c>
      <c r="G26" s="44">
        <f t="shared" si="3"/>
        <v>1</v>
      </c>
      <c r="H26" s="44">
        <f t="shared" si="3"/>
        <v>1</v>
      </c>
      <c r="I26" s="44">
        <f t="shared" si="3"/>
        <v>1</v>
      </c>
      <c r="J26" s="44">
        <f t="shared" si="3"/>
        <v>1</v>
      </c>
      <c r="K26" s="44">
        <f t="shared" si="3"/>
        <v>1</v>
      </c>
      <c r="L26" s="45">
        <f>SUM(E26:K26)</f>
        <v>7</v>
      </c>
      <c r="M26" s="77" t="str">
        <f>IF(L26&gt;=4,"CUMPLE","NO CUMPLE")</f>
        <v>CUMPLE</v>
      </c>
      <c r="N26" s="9"/>
      <c r="O26" s="9"/>
      <c r="P26" s="9"/>
      <c r="Q26" s="9"/>
      <c r="R26" s="9"/>
      <c r="S26" s="9"/>
      <c r="T26" s="9"/>
      <c r="U26" s="9"/>
      <c r="V26" s="9"/>
    </row>
    <row r="27" spans="1:22" s="13" customFormat="1" ht="10.5" customHeight="1">
      <c r="A27" s="48"/>
      <c r="B27" s="33"/>
      <c r="C27" s="33"/>
      <c r="D27" s="33"/>
      <c r="E27" s="33"/>
      <c r="F27" s="33"/>
      <c r="G27" s="34"/>
      <c r="H27" s="34"/>
      <c r="I27" s="34"/>
      <c r="J27" s="34"/>
      <c r="K27" s="34"/>
      <c r="L27" s="34"/>
      <c r="M27" s="34"/>
      <c r="N27" s="35"/>
      <c r="O27" s="35"/>
      <c r="P27" s="35"/>
      <c r="Q27" s="35"/>
      <c r="R27" s="35"/>
      <c r="S27" s="49"/>
      <c r="T27" s="35"/>
      <c r="U27" s="35"/>
      <c r="V27" s="48"/>
    </row>
    <row r="28" spans="1:22" s="13" customFormat="1" ht="24" customHeight="1">
      <c r="A28" s="48"/>
      <c r="B28" s="444" t="s">
        <v>58</v>
      </c>
      <c r="C28" s="445"/>
      <c r="D28" s="445"/>
      <c r="E28" s="445"/>
      <c r="F28" s="445"/>
      <c r="G28" s="445"/>
      <c r="H28" s="445"/>
      <c r="I28" s="445"/>
      <c r="J28" s="445"/>
      <c r="K28" s="445"/>
      <c r="L28" s="445"/>
      <c r="M28" s="445"/>
      <c r="N28" s="445"/>
      <c r="O28" s="445"/>
      <c r="P28" s="445"/>
      <c r="Q28" s="445"/>
      <c r="R28" s="445"/>
      <c r="S28" s="445"/>
    </row>
    <row r="29" spans="1:22" s="13" customFormat="1" ht="54" customHeight="1">
      <c r="A29" s="48"/>
      <c r="B29" s="492" t="s">
        <v>5</v>
      </c>
      <c r="C29" s="492" t="s">
        <v>33</v>
      </c>
      <c r="D29" s="492" t="s">
        <v>34</v>
      </c>
      <c r="E29" s="492" t="s">
        <v>35</v>
      </c>
      <c r="F29" s="508" t="s">
        <v>36</v>
      </c>
      <c r="G29" s="509"/>
      <c r="H29" s="509"/>
      <c r="I29" s="509"/>
      <c r="J29" s="509"/>
      <c r="K29" s="509"/>
      <c r="L29" s="516" t="s">
        <v>37</v>
      </c>
      <c r="M29" s="517"/>
      <c r="N29" s="492" t="s">
        <v>60</v>
      </c>
      <c r="O29" s="492" t="s">
        <v>16</v>
      </c>
      <c r="P29" s="494" t="s">
        <v>6</v>
      </c>
      <c r="Q29" s="492" t="s">
        <v>17</v>
      </c>
      <c r="R29" s="496" t="s">
        <v>7</v>
      </c>
      <c r="S29" s="497"/>
    </row>
    <row r="30" spans="1:22" s="2" customFormat="1" ht="142.5" customHeight="1">
      <c r="A30" s="50"/>
      <c r="B30" s="493"/>
      <c r="C30" s="493"/>
      <c r="D30" s="493"/>
      <c r="E30" s="493"/>
      <c r="F30" s="510"/>
      <c r="G30" s="511"/>
      <c r="H30" s="511"/>
      <c r="I30" s="511"/>
      <c r="J30" s="511"/>
      <c r="K30" s="511"/>
      <c r="L30" s="518"/>
      <c r="M30" s="519"/>
      <c r="N30" s="493"/>
      <c r="O30" s="493"/>
      <c r="P30" s="495"/>
      <c r="Q30" s="493"/>
      <c r="R30" s="498"/>
      <c r="S30" s="499"/>
    </row>
    <row r="31" spans="1:22" ht="10.5" customHeight="1">
      <c r="A31" s="10"/>
      <c r="B31" s="51"/>
      <c r="C31" s="52"/>
      <c r="D31" s="52"/>
      <c r="E31" s="25"/>
      <c r="F31" s="487"/>
      <c r="G31" s="487"/>
      <c r="H31" s="487"/>
      <c r="I31" s="487"/>
      <c r="J31" s="487"/>
      <c r="K31" s="487"/>
      <c r="L31" s="6"/>
      <c r="M31" s="6"/>
      <c r="N31" s="53"/>
      <c r="O31" s="53"/>
      <c r="P31" s="54"/>
      <c r="Q31" s="53"/>
      <c r="R31" s="53"/>
      <c r="S31" s="6"/>
      <c r="T31" s="6"/>
      <c r="U31" s="6"/>
    </row>
    <row r="32" spans="1:22" ht="60" customHeight="1">
      <c r="A32" s="10"/>
      <c r="B32" s="55">
        <v>1</v>
      </c>
      <c r="C32" s="24">
        <v>23</v>
      </c>
      <c r="D32" s="24">
        <v>236</v>
      </c>
      <c r="E32" s="206" t="s">
        <v>87</v>
      </c>
      <c r="F32" s="449" t="s">
        <v>137</v>
      </c>
      <c r="G32" s="450"/>
      <c r="H32" s="450"/>
      <c r="I32" s="450"/>
      <c r="J32" s="450"/>
      <c r="K32" s="450"/>
      <c r="L32" s="488" t="s">
        <v>146</v>
      </c>
      <c r="M32" s="489"/>
      <c r="N32" s="56" t="s">
        <v>138</v>
      </c>
      <c r="O32" s="57">
        <v>1</v>
      </c>
      <c r="P32" s="58">
        <v>44.87</v>
      </c>
      <c r="Q32" s="59">
        <f>P32*O32</f>
        <v>44.87</v>
      </c>
      <c r="R32" s="490" t="s">
        <v>4</v>
      </c>
      <c r="S32" s="491"/>
      <c r="T32" s="6"/>
      <c r="U32" s="6"/>
    </row>
    <row r="33" spans="1:22" ht="60" customHeight="1">
      <c r="A33" s="10"/>
      <c r="B33" s="55">
        <v>2</v>
      </c>
      <c r="C33" s="24">
        <v>61</v>
      </c>
      <c r="D33" s="24">
        <v>489</v>
      </c>
      <c r="E33" s="25" t="s">
        <v>139</v>
      </c>
      <c r="F33" s="449" t="s">
        <v>140</v>
      </c>
      <c r="G33" s="450"/>
      <c r="H33" s="450"/>
      <c r="I33" s="450"/>
      <c r="J33" s="450"/>
      <c r="K33" s="450"/>
      <c r="L33" s="488" t="s">
        <v>146</v>
      </c>
      <c r="M33" s="489"/>
      <c r="N33" s="56" t="s">
        <v>138</v>
      </c>
      <c r="O33" s="57">
        <v>1</v>
      </c>
      <c r="P33" s="58">
        <v>78.91</v>
      </c>
      <c r="Q33" s="59">
        <f>P33*O33</f>
        <v>78.91</v>
      </c>
      <c r="R33" s="490" t="s">
        <v>4</v>
      </c>
      <c r="S33" s="491"/>
      <c r="T33" s="6"/>
      <c r="U33" s="6"/>
    </row>
    <row r="34" spans="1:22" ht="60" customHeight="1">
      <c r="A34" s="10"/>
      <c r="B34" s="55">
        <v>3</v>
      </c>
      <c r="C34" s="24">
        <v>80</v>
      </c>
      <c r="D34" s="24">
        <v>724</v>
      </c>
      <c r="E34" s="25" t="s">
        <v>136</v>
      </c>
      <c r="F34" s="449" t="s">
        <v>141</v>
      </c>
      <c r="G34" s="450"/>
      <c r="H34" s="450"/>
      <c r="I34" s="450"/>
      <c r="J34" s="450"/>
      <c r="K34" s="450"/>
      <c r="L34" s="488" t="s">
        <v>146</v>
      </c>
      <c r="M34" s="489"/>
      <c r="N34" s="56" t="s">
        <v>138</v>
      </c>
      <c r="O34" s="57">
        <v>1</v>
      </c>
      <c r="P34" s="58">
        <v>135.97999999999999</v>
      </c>
      <c r="Q34" s="59">
        <f>P34*O34</f>
        <v>135.97999999999999</v>
      </c>
      <c r="R34" s="490" t="s">
        <v>4</v>
      </c>
      <c r="S34" s="491"/>
      <c r="T34" s="6"/>
      <c r="U34" s="6"/>
    </row>
    <row r="35" spans="1:22" ht="76.5" customHeight="1">
      <c r="A35" s="10"/>
      <c r="B35" s="55">
        <v>4</v>
      </c>
      <c r="C35" s="24">
        <v>83</v>
      </c>
      <c r="D35" s="24">
        <v>757</v>
      </c>
      <c r="E35" s="25" t="s">
        <v>143</v>
      </c>
      <c r="F35" s="449" t="s">
        <v>142</v>
      </c>
      <c r="G35" s="450"/>
      <c r="H35" s="450"/>
      <c r="I35" s="450"/>
      <c r="J35" s="450"/>
      <c r="K35" s="450"/>
      <c r="L35" s="488" t="s">
        <v>146</v>
      </c>
      <c r="M35" s="489"/>
      <c r="N35" s="56" t="s">
        <v>138</v>
      </c>
      <c r="O35" s="57">
        <v>1</v>
      </c>
      <c r="P35" s="58">
        <v>39.369999999999997</v>
      </c>
      <c r="Q35" s="59">
        <f>P35*O35</f>
        <v>39.369999999999997</v>
      </c>
      <c r="R35" s="490" t="s">
        <v>144</v>
      </c>
      <c r="S35" s="491"/>
      <c r="T35" s="6"/>
      <c r="U35" s="6"/>
    </row>
    <row r="36" spans="1:22" ht="10.5" customHeight="1">
      <c r="A36" s="10"/>
      <c r="B36" s="60"/>
      <c r="C36" s="61"/>
      <c r="D36" s="61"/>
      <c r="E36" s="62"/>
      <c r="F36" s="63"/>
      <c r="G36" s="63"/>
      <c r="H36" s="63"/>
      <c r="I36" s="63"/>
      <c r="J36" s="63"/>
      <c r="K36" s="63"/>
      <c r="L36" s="63"/>
      <c r="M36" s="63"/>
      <c r="N36" s="18"/>
      <c r="O36" s="19"/>
      <c r="P36" s="20"/>
      <c r="Q36" s="21"/>
      <c r="R36" s="21"/>
      <c r="S36" s="64"/>
      <c r="T36" s="20"/>
      <c r="U36" s="20"/>
    </row>
    <row r="37" spans="1:22" ht="18" customHeight="1">
      <c r="A37" s="10"/>
      <c r="B37" s="441" t="s">
        <v>8</v>
      </c>
      <c r="C37" s="442"/>
      <c r="D37" s="442"/>
      <c r="E37" s="442"/>
      <c r="F37" s="442"/>
      <c r="G37" s="442"/>
      <c r="H37" s="442"/>
      <c r="I37" s="442"/>
      <c r="J37" s="442"/>
      <c r="K37" s="442"/>
      <c r="L37" s="442"/>
      <c r="M37" s="442"/>
      <c r="N37" s="442"/>
      <c r="O37" s="442"/>
      <c r="P37" s="442"/>
      <c r="Q37" s="443"/>
      <c r="R37" s="65">
        <f>SUM(Q32:Q35)</f>
        <v>299.13</v>
      </c>
      <c r="S37" s="111" t="str">
        <f>IF(R37&gt;M18,"CUMPLE","NO CUMPLE")</f>
        <v>CUMPLE</v>
      </c>
      <c r="V37" s="10"/>
    </row>
    <row r="38" spans="1:22" ht="18" customHeight="1">
      <c r="A38" s="10"/>
      <c r="B38" s="5"/>
      <c r="C38" s="5"/>
      <c r="D38" s="5"/>
      <c r="E38" s="5"/>
      <c r="F38" s="5"/>
      <c r="G38" s="5"/>
      <c r="H38" s="5"/>
      <c r="I38" s="5"/>
      <c r="J38" s="5"/>
      <c r="K38" s="5"/>
      <c r="L38" s="5"/>
      <c r="M38" s="5"/>
      <c r="N38" s="5"/>
      <c r="O38" s="5"/>
      <c r="P38" s="5"/>
      <c r="Q38" s="5"/>
      <c r="R38" s="5"/>
      <c r="S38" s="5"/>
      <c r="T38" s="112"/>
      <c r="U38" s="5"/>
      <c r="V38" s="10"/>
    </row>
    <row r="39" spans="1:22" ht="18" customHeight="1" thickBot="1">
      <c r="A39" s="10"/>
      <c r="B39" s="5"/>
      <c r="C39" s="5"/>
      <c r="D39" s="5"/>
      <c r="E39" s="5"/>
      <c r="F39" s="5"/>
      <c r="G39" s="5"/>
      <c r="H39" s="5"/>
      <c r="I39" s="5"/>
      <c r="J39" s="5"/>
      <c r="K39" s="5"/>
      <c r="L39" s="5"/>
      <c r="M39" s="5"/>
      <c r="N39" s="5"/>
      <c r="O39" s="5"/>
      <c r="P39" s="5"/>
      <c r="Q39" s="5"/>
      <c r="R39" s="5"/>
      <c r="S39" s="5"/>
      <c r="T39" s="112"/>
      <c r="U39" s="5"/>
      <c r="V39" s="10"/>
    </row>
    <row r="40" spans="1:22" s="1" customFormat="1" ht="24.75" customHeight="1" thickBot="1">
      <c r="A40" s="40"/>
      <c r="B40" s="156" t="s">
        <v>80</v>
      </c>
      <c r="C40" s="451" t="s">
        <v>145</v>
      </c>
      <c r="D40" s="452"/>
      <c r="E40" s="452"/>
      <c r="F40" s="452"/>
      <c r="G40" s="452"/>
      <c r="H40" s="452"/>
      <c r="I40" s="452"/>
      <c r="J40" s="452"/>
      <c r="K40" s="452"/>
      <c r="L40" s="452"/>
      <c r="M40" s="453"/>
      <c r="N40" s="29"/>
      <c r="O40" s="9"/>
      <c r="P40" s="9"/>
      <c r="Q40" s="9"/>
      <c r="R40" s="9"/>
      <c r="S40" s="9"/>
      <c r="T40" s="9"/>
      <c r="U40" s="9"/>
      <c r="V40" s="9"/>
    </row>
    <row r="41" spans="1:22" s="1" customFormat="1" ht="10.5" customHeight="1" thickBot="1">
      <c r="A41" s="40"/>
      <c r="B41" s="32"/>
      <c r="C41" s="4"/>
      <c r="D41" s="4"/>
      <c r="E41" s="32"/>
      <c r="F41" s="32"/>
      <c r="G41" s="41"/>
      <c r="H41" s="41"/>
      <c r="I41" s="41"/>
      <c r="J41" s="41"/>
      <c r="K41" s="41"/>
      <c r="L41" s="32"/>
      <c r="N41" s="32"/>
      <c r="O41" s="9"/>
      <c r="P41" s="9"/>
      <c r="Q41" s="9"/>
      <c r="R41" s="9"/>
      <c r="S41" s="9"/>
      <c r="T41" s="9"/>
      <c r="U41" s="9"/>
      <c r="V41" s="9"/>
    </row>
    <row r="42" spans="1:22" s="1" customFormat="1" ht="24.75" customHeight="1" thickBot="1">
      <c r="A42" s="40"/>
      <c r="B42" s="32"/>
      <c r="C42" s="4"/>
      <c r="D42" s="4"/>
      <c r="E42" s="22"/>
      <c r="F42" s="22"/>
      <c r="G42" s="484" t="s">
        <v>4</v>
      </c>
      <c r="H42" s="485"/>
      <c r="I42" s="485"/>
      <c r="J42" s="485"/>
      <c r="K42" s="485"/>
      <c r="L42" s="485"/>
      <c r="M42" s="486"/>
      <c r="N42" s="32"/>
      <c r="O42" s="9"/>
      <c r="P42" s="9"/>
      <c r="Q42" s="9"/>
      <c r="R42" s="9"/>
      <c r="S42" s="9"/>
      <c r="T42" s="9"/>
      <c r="U42" s="9"/>
      <c r="V42" s="9"/>
    </row>
    <row r="43" spans="1:22" s="1" customFormat="1" ht="67.75" customHeight="1" thickBot="1">
      <c r="A43" s="40"/>
      <c r="B43" s="32"/>
      <c r="C43" s="4"/>
      <c r="E43" s="23"/>
      <c r="F43" s="23"/>
      <c r="G43" s="500" t="s">
        <v>206</v>
      </c>
      <c r="H43" s="501"/>
      <c r="I43" s="501"/>
      <c r="J43" s="501"/>
      <c r="K43" s="501"/>
      <c r="L43" s="502"/>
      <c r="M43" s="503"/>
      <c r="N43" s="32"/>
      <c r="O43" s="158"/>
      <c r="P43" s="9"/>
      <c r="Q43" s="9"/>
      <c r="R43" s="9"/>
      <c r="S43" s="9"/>
      <c r="T43" s="9"/>
      <c r="U43" s="9"/>
      <c r="V43" s="9"/>
    </row>
    <row r="44" spans="1:22" s="1" customFormat="1" ht="10.5" customHeight="1">
      <c r="A44" s="40"/>
      <c r="B44" s="30"/>
      <c r="C44" s="30"/>
      <c r="D44" s="30"/>
      <c r="E44" s="31"/>
      <c r="F44" s="31"/>
      <c r="G44" s="31"/>
      <c r="H44" s="31"/>
      <c r="I44" s="31"/>
      <c r="J44" s="31"/>
      <c r="K44" s="31"/>
      <c r="L44" s="31"/>
      <c r="M44" s="31"/>
      <c r="N44" s="32"/>
      <c r="O44" s="32"/>
      <c r="P44" s="4"/>
      <c r="Q44" s="32"/>
      <c r="R44" s="32"/>
      <c r="S44" s="41"/>
      <c r="T44" s="32"/>
      <c r="U44" s="32"/>
      <c r="V44" s="9"/>
    </row>
    <row r="45" spans="1:22" s="7" customFormat="1" ht="18">
      <c r="A45" s="8"/>
      <c r="B45" s="462" t="s">
        <v>1</v>
      </c>
      <c r="C45" s="463"/>
      <c r="D45" s="464"/>
      <c r="E45" s="471" t="s">
        <v>145</v>
      </c>
      <c r="F45" s="472"/>
      <c r="G45" s="472"/>
      <c r="H45" s="472"/>
      <c r="I45" s="472"/>
      <c r="J45" s="472"/>
      <c r="K45" s="472"/>
      <c r="L45" s="483" t="s">
        <v>145</v>
      </c>
      <c r="M45" s="483"/>
      <c r="N45" s="483"/>
      <c r="O45" s="507" t="s">
        <v>61</v>
      </c>
      <c r="P45" s="507"/>
      <c r="Q45" s="113">
        <v>0.8</v>
      </c>
      <c r="R45" s="507" t="s">
        <v>62</v>
      </c>
      <c r="S45" s="507"/>
      <c r="T45" s="515" t="s">
        <v>134</v>
      </c>
      <c r="U45" s="515"/>
      <c r="V45" s="42"/>
    </row>
    <row r="46" spans="1:22" s="7" customFormat="1" ht="18">
      <c r="A46" s="8"/>
      <c r="B46" s="465"/>
      <c r="C46" s="466"/>
      <c r="D46" s="467"/>
      <c r="E46" s="473"/>
      <c r="F46" s="474"/>
      <c r="G46" s="474"/>
      <c r="H46" s="474"/>
      <c r="I46" s="474"/>
      <c r="J46" s="474"/>
      <c r="K46" s="474"/>
      <c r="L46" s="483" t="s">
        <v>9</v>
      </c>
      <c r="M46" s="483"/>
      <c r="N46" s="483"/>
      <c r="O46" s="507" t="s">
        <v>61</v>
      </c>
      <c r="P46" s="507"/>
      <c r="Q46" s="113">
        <v>0</v>
      </c>
      <c r="R46" s="507" t="s">
        <v>62</v>
      </c>
      <c r="S46" s="507"/>
      <c r="T46" s="515" t="s">
        <v>9</v>
      </c>
      <c r="U46" s="515"/>
      <c r="V46" s="42"/>
    </row>
    <row r="47" spans="1:22" s="1" customFormat="1" ht="23">
      <c r="A47" s="40"/>
      <c r="B47" s="468"/>
      <c r="C47" s="469"/>
      <c r="D47" s="470"/>
      <c r="E47" s="475"/>
      <c r="F47" s="476"/>
      <c r="G47" s="476"/>
      <c r="H47" s="476"/>
      <c r="I47" s="476"/>
      <c r="J47" s="476"/>
      <c r="K47" s="476"/>
      <c r="L47" s="483" t="s">
        <v>9</v>
      </c>
      <c r="M47" s="483"/>
      <c r="N47" s="483"/>
      <c r="O47" s="507" t="s">
        <v>61</v>
      </c>
      <c r="P47" s="507"/>
      <c r="Q47" s="113">
        <v>0</v>
      </c>
      <c r="R47" s="507" t="s">
        <v>62</v>
      </c>
      <c r="S47" s="507"/>
      <c r="T47" s="515" t="s">
        <v>9</v>
      </c>
      <c r="U47" s="515"/>
      <c r="V47" s="43"/>
    </row>
    <row r="48" spans="1:22" s="1" customFormat="1" ht="10.5" customHeight="1">
      <c r="A48" s="40"/>
      <c r="B48" s="30"/>
      <c r="C48" s="30"/>
      <c r="D48" s="30"/>
      <c r="E48" s="31"/>
      <c r="F48" s="31"/>
      <c r="G48" s="31"/>
      <c r="H48" s="31"/>
      <c r="I48" s="31"/>
      <c r="J48" s="31"/>
      <c r="K48" s="31"/>
      <c r="L48" s="31"/>
      <c r="M48" s="31"/>
      <c r="N48" s="32"/>
      <c r="O48" s="32"/>
      <c r="P48" s="4"/>
      <c r="Q48" s="32"/>
      <c r="R48" s="32"/>
      <c r="S48" s="41"/>
      <c r="T48" s="32"/>
      <c r="V48" s="9"/>
    </row>
    <row r="49" spans="1:22" s="1" customFormat="1" ht="41.25" customHeight="1">
      <c r="A49" s="40"/>
      <c r="B49" s="479" t="s">
        <v>2</v>
      </c>
      <c r="C49" s="479"/>
      <c r="D49" s="479"/>
      <c r="E49" s="480">
        <v>56074180</v>
      </c>
      <c r="F49" s="480"/>
      <c r="G49" s="481" t="s">
        <v>83</v>
      </c>
      <c r="H49" s="481"/>
      <c r="I49" s="481"/>
      <c r="J49" s="481"/>
      <c r="K49" s="481"/>
      <c r="L49" s="203">
        <v>1</v>
      </c>
      <c r="M49" s="204">
        <f>((E49/1300000)*L49)</f>
        <v>43.133984615384612</v>
      </c>
      <c r="N49" s="9"/>
      <c r="O49" s="9"/>
      <c r="P49" s="9"/>
      <c r="Q49" s="159"/>
      <c r="R49" s="9"/>
      <c r="S49" s="9"/>
      <c r="T49" s="9"/>
      <c r="U49" s="9"/>
      <c r="V49" s="9"/>
    </row>
    <row r="50" spans="1:22" s="1" customFormat="1" ht="409.5" customHeight="1">
      <c r="A50" s="40"/>
      <c r="B50" s="520" t="s">
        <v>79</v>
      </c>
      <c r="C50" s="521"/>
      <c r="D50" s="522"/>
      <c r="E50" s="512" t="s">
        <v>200</v>
      </c>
      <c r="F50" s="513"/>
      <c r="G50" s="513"/>
      <c r="H50" s="513"/>
      <c r="I50" s="513"/>
      <c r="J50" s="513"/>
      <c r="K50" s="513"/>
      <c r="L50" s="513"/>
      <c r="M50" s="513"/>
      <c r="N50" s="513"/>
      <c r="O50" s="513"/>
      <c r="P50" s="513"/>
      <c r="Q50" s="513"/>
      <c r="R50" s="513"/>
      <c r="S50" s="513"/>
      <c r="T50" s="513"/>
      <c r="U50" s="514"/>
      <c r="V50" s="9"/>
    </row>
    <row r="51" spans="1:22" s="1" customFormat="1" ht="48.75" customHeight="1">
      <c r="A51" s="40"/>
      <c r="B51" s="482" t="s">
        <v>53</v>
      </c>
      <c r="C51" s="482"/>
      <c r="D51" s="93" t="s">
        <v>135</v>
      </c>
      <c r="E51" s="44">
        <v>56121506</v>
      </c>
      <c r="F51" s="44">
        <v>56101700</v>
      </c>
      <c r="G51" s="157">
        <v>56112100</v>
      </c>
      <c r="H51" s="157">
        <v>56121501</v>
      </c>
      <c r="I51" s="157">
        <v>56121503</v>
      </c>
      <c r="J51" s="157">
        <v>56121510</v>
      </c>
      <c r="K51" s="157">
        <v>56121015</v>
      </c>
      <c r="L51" s="205" t="s">
        <v>50</v>
      </c>
      <c r="M51" s="205" t="s">
        <v>52</v>
      </c>
      <c r="N51" s="9"/>
      <c r="O51" s="9"/>
      <c r="P51" s="9"/>
      <c r="Q51" s="159"/>
      <c r="R51" s="9"/>
      <c r="S51" s="9"/>
      <c r="T51" s="9"/>
      <c r="U51" s="9"/>
      <c r="V51" s="9"/>
    </row>
    <row r="52" spans="1:22" s="1" customFormat="1" ht="22.5" customHeight="1">
      <c r="A52" s="40"/>
      <c r="B52" s="477" t="s">
        <v>3</v>
      </c>
      <c r="C52" s="478"/>
      <c r="D52" s="46" t="s">
        <v>13</v>
      </c>
      <c r="E52" s="47">
        <v>1</v>
      </c>
      <c r="F52" s="47">
        <v>1</v>
      </c>
      <c r="G52" s="47">
        <v>1</v>
      </c>
      <c r="H52" s="47">
        <v>1</v>
      </c>
      <c r="I52" s="47">
        <v>1</v>
      </c>
      <c r="J52" s="47">
        <v>1</v>
      </c>
      <c r="K52" s="47">
        <v>1</v>
      </c>
      <c r="L52" s="45">
        <f>COUNTA(E52:K52)</f>
        <v>7</v>
      </c>
      <c r="M52" s="77" t="str">
        <f>IF(L52&gt;=5,"CUMPLE","NO CUMPLE")</f>
        <v>CUMPLE</v>
      </c>
      <c r="N52" s="9"/>
      <c r="O52" s="9"/>
      <c r="P52" s="9"/>
      <c r="Q52" s="159"/>
      <c r="R52" s="9"/>
      <c r="S52" s="9"/>
      <c r="T52" s="9"/>
      <c r="U52" s="9"/>
      <c r="V52" s="9"/>
    </row>
    <row r="53" spans="1:22" s="1" customFormat="1" ht="22.5" customHeight="1">
      <c r="A53" s="40"/>
      <c r="B53" s="477" t="s">
        <v>3</v>
      </c>
      <c r="C53" s="478"/>
      <c r="D53" s="46" t="s">
        <v>14</v>
      </c>
      <c r="E53" s="47"/>
      <c r="F53" s="47"/>
      <c r="G53" s="47"/>
      <c r="H53" s="47"/>
      <c r="I53" s="47"/>
      <c r="J53" s="47"/>
      <c r="K53" s="47"/>
      <c r="L53" s="45">
        <f>COUNTA(E53:K53)</f>
        <v>0</v>
      </c>
      <c r="M53" s="77" t="str">
        <f t="shared" ref="M53:M55" si="4">IF(L53&gt;=4,"CUMPLE","NO CUMPLE")</f>
        <v>NO CUMPLE</v>
      </c>
      <c r="N53" s="9"/>
      <c r="O53" s="9"/>
      <c r="P53" s="9"/>
      <c r="Q53" s="159"/>
      <c r="R53" s="9"/>
      <c r="S53" s="9"/>
      <c r="T53" s="9"/>
      <c r="U53" s="9"/>
      <c r="V53" s="9"/>
    </row>
    <row r="54" spans="1:22" s="1" customFormat="1" ht="22.5" customHeight="1">
      <c r="A54" s="40"/>
      <c r="B54" s="477" t="s">
        <v>3</v>
      </c>
      <c r="C54" s="478"/>
      <c r="D54" s="46" t="s">
        <v>15</v>
      </c>
      <c r="E54" s="47"/>
      <c r="F54" s="47"/>
      <c r="G54" s="47"/>
      <c r="H54" s="47"/>
      <c r="I54" s="47"/>
      <c r="J54" s="47"/>
      <c r="K54" s="47"/>
      <c r="L54" s="45">
        <f>COUNTA(E54:K54)</f>
        <v>0</v>
      </c>
      <c r="M54" s="77" t="str">
        <f t="shared" si="4"/>
        <v>NO CUMPLE</v>
      </c>
      <c r="N54" s="9"/>
      <c r="O54" s="9"/>
      <c r="P54" s="9"/>
      <c r="Q54" s="9"/>
      <c r="R54" s="9"/>
      <c r="S54" s="9"/>
      <c r="T54" s="9"/>
      <c r="U54" s="9"/>
      <c r="V54" s="9"/>
    </row>
    <row r="55" spans="1:22" s="1" customFormat="1" ht="1.5" customHeight="1">
      <c r="A55" s="40"/>
      <c r="B55" s="85"/>
      <c r="C55" s="86"/>
      <c r="D55" s="46"/>
      <c r="E55" s="47"/>
      <c r="F55" s="47"/>
      <c r="G55" s="47"/>
      <c r="H55" s="47"/>
      <c r="I55" s="47"/>
      <c r="J55" s="47"/>
      <c r="K55" s="47"/>
      <c r="L55" s="45">
        <f>COUNTA(E55:K55)</f>
        <v>0</v>
      </c>
      <c r="M55" s="77" t="str">
        <f t="shared" si="4"/>
        <v>NO CUMPLE</v>
      </c>
      <c r="N55" s="9"/>
      <c r="O55" s="9"/>
      <c r="P55" s="9"/>
      <c r="Q55" s="9"/>
      <c r="R55" s="9"/>
      <c r="S55" s="9"/>
      <c r="T55" s="9"/>
      <c r="U55" s="9"/>
      <c r="V55" s="9"/>
    </row>
    <row r="56" spans="1:22" s="1" customFormat="1" ht="22.5" customHeight="1">
      <c r="A56" s="40"/>
      <c r="B56" s="504" t="s">
        <v>51</v>
      </c>
      <c r="C56" s="505"/>
      <c r="D56" s="506"/>
      <c r="E56" s="44">
        <f>IF(E55&gt;1,0,1)</f>
        <v>1</v>
      </c>
      <c r="F56" s="44">
        <f t="shared" ref="F56:K56" si="5">IF(F55&gt;1,0,1)</f>
        <v>1</v>
      </c>
      <c r="G56" s="44">
        <f t="shared" si="5"/>
        <v>1</v>
      </c>
      <c r="H56" s="44">
        <f t="shared" si="5"/>
        <v>1</v>
      </c>
      <c r="I56" s="44">
        <f t="shared" si="5"/>
        <v>1</v>
      </c>
      <c r="J56" s="44">
        <f t="shared" si="5"/>
        <v>1</v>
      </c>
      <c r="K56" s="44">
        <f t="shared" si="5"/>
        <v>1</v>
      </c>
      <c r="L56" s="45">
        <f>SUM(E56:K56)</f>
        <v>7</v>
      </c>
      <c r="M56" s="77" t="str">
        <f>IF(L56&gt;=5,"CUMPLE","NO CUMPLE")</f>
        <v>CUMPLE</v>
      </c>
      <c r="N56" s="9"/>
      <c r="O56" s="9"/>
      <c r="P56" s="9"/>
      <c r="Q56" s="9"/>
      <c r="R56" s="9"/>
      <c r="S56" s="9"/>
      <c r="T56" s="9"/>
      <c r="U56" s="9"/>
      <c r="V56" s="9"/>
    </row>
    <row r="57" spans="1:22" s="13" customFormat="1" ht="10.5" customHeight="1">
      <c r="A57" s="48"/>
      <c r="B57" s="33"/>
      <c r="C57" s="33"/>
      <c r="D57" s="33"/>
      <c r="E57" s="33"/>
      <c r="F57" s="33"/>
      <c r="G57" s="34"/>
      <c r="H57" s="34"/>
      <c r="I57" s="34"/>
      <c r="J57" s="34"/>
      <c r="K57" s="34"/>
      <c r="L57" s="34"/>
      <c r="M57" s="34"/>
      <c r="N57" s="35"/>
      <c r="O57" s="35"/>
      <c r="P57" s="35"/>
      <c r="Q57" s="35"/>
      <c r="R57" s="35"/>
      <c r="S57" s="49"/>
      <c r="T57" s="35"/>
      <c r="U57" s="35"/>
      <c r="V57" s="48"/>
    </row>
    <row r="58" spans="1:22" s="13" customFormat="1" ht="24" customHeight="1">
      <c r="A58" s="48"/>
      <c r="B58" s="444" t="s">
        <v>58</v>
      </c>
      <c r="C58" s="445"/>
      <c r="D58" s="445"/>
      <c r="E58" s="445"/>
      <c r="F58" s="445"/>
      <c r="G58" s="445"/>
      <c r="H58" s="445"/>
      <c r="I58" s="445"/>
      <c r="J58" s="445"/>
      <c r="K58" s="445"/>
      <c r="L58" s="445"/>
      <c r="M58" s="445"/>
      <c r="N58" s="445"/>
      <c r="O58" s="445"/>
      <c r="P58" s="445"/>
      <c r="Q58" s="445"/>
      <c r="R58" s="445"/>
      <c r="S58" s="445"/>
    </row>
    <row r="59" spans="1:22" s="13" customFormat="1" ht="54" customHeight="1">
      <c r="A59" s="48"/>
      <c r="B59" s="492" t="s">
        <v>5</v>
      </c>
      <c r="C59" s="492" t="s">
        <v>33</v>
      </c>
      <c r="D59" s="492" t="s">
        <v>34</v>
      </c>
      <c r="E59" s="492" t="s">
        <v>35</v>
      </c>
      <c r="F59" s="508" t="s">
        <v>36</v>
      </c>
      <c r="G59" s="509"/>
      <c r="H59" s="509"/>
      <c r="I59" s="509"/>
      <c r="J59" s="509"/>
      <c r="K59" s="509"/>
      <c r="L59" s="516" t="s">
        <v>37</v>
      </c>
      <c r="M59" s="517"/>
      <c r="N59" s="492" t="s">
        <v>60</v>
      </c>
      <c r="O59" s="492" t="s">
        <v>16</v>
      </c>
      <c r="P59" s="494" t="s">
        <v>6</v>
      </c>
      <c r="Q59" s="492" t="s">
        <v>17</v>
      </c>
      <c r="R59" s="496" t="s">
        <v>7</v>
      </c>
      <c r="S59" s="497"/>
    </row>
    <row r="60" spans="1:22" s="2" customFormat="1" ht="142.5" customHeight="1">
      <c r="A60" s="50"/>
      <c r="B60" s="493"/>
      <c r="C60" s="493"/>
      <c r="D60" s="493"/>
      <c r="E60" s="493"/>
      <c r="F60" s="510"/>
      <c r="G60" s="511"/>
      <c r="H60" s="511"/>
      <c r="I60" s="511"/>
      <c r="J60" s="511"/>
      <c r="K60" s="511"/>
      <c r="L60" s="518"/>
      <c r="M60" s="519"/>
      <c r="N60" s="493"/>
      <c r="O60" s="493"/>
      <c r="P60" s="495"/>
      <c r="Q60" s="493"/>
      <c r="R60" s="498"/>
      <c r="S60" s="499"/>
    </row>
    <row r="61" spans="1:22" ht="10.5" customHeight="1">
      <c r="A61" s="10"/>
      <c r="B61" s="51"/>
      <c r="C61" s="52"/>
      <c r="D61" s="52"/>
      <c r="E61" s="25"/>
      <c r="F61" s="487"/>
      <c r="G61" s="487"/>
      <c r="H61" s="487"/>
      <c r="I61" s="487"/>
      <c r="J61" s="487"/>
      <c r="K61" s="487"/>
      <c r="L61" s="6"/>
      <c r="M61" s="6"/>
      <c r="N61" s="53"/>
      <c r="O61" s="53"/>
      <c r="P61" s="54"/>
      <c r="Q61" s="53"/>
      <c r="R61" s="53"/>
      <c r="S61" s="6"/>
      <c r="T61" s="6"/>
      <c r="U61" s="6"/>
    </row>
    <row r="62" spans="1:22" ht="81" customHeight="1">
      <c r="A62" s="10"/>
      <c r="B62" s="55">
        <v>1</v>
      </c>
      <c r="C62" s="24">
        <v>25</v>
      </c>
      <c r="D62" s="24">
        <v>59</v>
      </c>
      <c r="E62" s="25" t="s">
        <v>147</v>
      </c>
      <c r="F62" s="449" t="s">
        <v>148</v>
      </c>
      <c r="G62" s="450"/>
      <c r="H62" s="450"/>
      <c r="I62" s="450"/>
      <c r="J62" s="450"/>
      <c r="K62" s="450"/>
      <c r="L62" s="488" t="s">
        <v>149</v>
      </c>
      <c r="M62" s="489"/>
      <c r="N62" s="56" t="s">
        <v>145</v>
      </c>
      <c r="O62" s="57">
        <v>0.8</v>
      </c>
      <c r="P62" s="58">
        <v>1250.6400000000001</v>
      </c>
      <c r="Q62" s="59">
        <f>P62*O62</f>
        <v>1000.5120000000002</v>
      </c>
      <c r="R62" s="490" t="s">
        <v>207</v>
      </c>
      <c r="S62" s="491"/>
      <c r="T62" s="6"/>
      <c r="U62" s="6"/>
    </row>
    <row r="63" spans="1:22" ht="60" customHeight="1">
      <c r="A63" s="10"/>
      <c r="B63" s="55">
        <v>2</v>
      </c>
      <c r="C63" s="24"/>
      <c r="D63" s="24"/>
      <c r="E63" s="25"/>
      <c r="F63" s="449"/>
      <c r="G63" s="450"/>
      <c r="H63" s="450"/>
      <c r="I63" s="450"/>
      <c r="J63" s="450"/>
      <c r="K63" s="528"/>
      <c r="L63" s="488"/>
      <c r="M63" s="489"/>
      <c r="N63" s="56"/>
      <c r="O63" s="57"/>
      <c r="P63" s="58"/>
      <c r="Q63" s="59">
        <f>P63*O63</f>
        <v>0</v>
      </c>
      <c r="R63" s="490"/>
      <c r="S63" s="491"/>
      <c r="T63" s="6"/>
      <c r="U63" s="6"/>
    </row>
    <row r="64" spans="1:22" ht="76.5" customHeight="1">
      <c r="A64" s="10"/>
      <c r="B64" s="55">
        <v>3</v>
      </c>
      <c r="C64" s="24"/>
      <c r="D64" s="24"/>
      <c r="E64" s="25"/>
      <c r="F64" s="449"/>
      <c r="G64" s="450"/>
      <c r="H64" s="450"/>
      <c r="I64" s="450"/>
      <c r="J64" s="450"/>
      <c r="K64" s="450"/>
      <c r="L64" s="488"/>
      <c r="M64" s="489"/>
      <c r="N64" s="56"/>
      <c r="O64" s="57"/>
      <c r="P64" s="58"/>
      <c r="Q64" s="59">
        <f>P64*O64</f>
        <v>0</v>
      </c>
      <c r="R64" s="490"/>
      <c r="S64" s="491"/>
      <c r="T64" s="6"/>
      <c r="U64" s="6"/>
    </row>
    <row r="65" spans="1:22" ht="10.5" customHeight="1">
      <c r="A65" s="10"/>
      <c r="B65" s="60"/>
      <c r="C65" s="61"/>
      <c r="D65" s="61"/>
      <c r="E65" s="62"/>
      <c r="F65" s="63"/>
      <c r="G65" s="63"/>
      <c r="H65" s="63"/>
      <c r="I65" s="63"/>
      <c r="J65" s="63"/>
      <c r="K65" s="63"/>
      <c r="L65" s="63"/>
      <c r="M65" s="63"/>
      <c r="N65" s="18"/>
      <c r="O65" s="19"/>
      <c r="P65" s="20"/>
      <c r="Q65" s="21"/>
      <c r="R65" s="21"/>
      <c r="S65" s="64"/>
      <c r="T65" s="20"/>
      <c r="U65" s="20"/>
    </row>
    <row r="66" spans="1:22" ht="18" customHeight="1">
      <c r="A66" s="10"/>
      <c r="B66" s="441" t="s">
        <v>8</v>
      </c>
      <c r="C66" s="442"/>
      <c r="D66" s="442"/>
      <c r="E66" s="442"/>
      <c r="F66" s="442"/>
      <c r="G66" s="442"/>
      <c r="H66" s="442"/>
      <c r="I66" s="442"/>
      <c r="J66" s="442"/>
      <c r="K66" s="442"/>
      <c r="L66" s="442"/>
      <c r="M66" s="442"/>
      <c r="N66" s="442"/>
      <c r="O66" s="442"/>
      <c r="P66" s="442"/>
      <c r="Q66" s="443"/>
      <c r="R66" s="65">
        <f>SUM(Q62:Q64)</f>
        <v>1000.5120000000002</v>
      </c>
      <c r="S66" s="111" t="str">
        <f>IF(R66&gt;M49,"CUMPLE","NO CUMPLE")</f>
        <v>CUMPLE</v>
      </c>
      <c r="V66" s="10"/>
    </row>
    <row r="67" spans="1:22" ht="18" customHeight="1">
      <c r="A67" s="10"/>
      <c r="B67" s="5"/>
      <c r="C67" s="5"/>
      <c r="D67" s="5"/>
      <c r="E67" s="5"/>
      <c r="F67" s="5"/>
      <c r="G67" s="5"/>
      <c r="H67" s="5"/>
      <c r="I67" s="5"/>
      <c r="J67" s="5"/>
      <c r="K67" s="5"/>
      <c r="L67" s="5"/>
      <c r="M67" s="5"/>
      <c r="N67" s="5"/>
      <c r="O67" s="5"/>
      <c r="P67" s="5"/>
      <c r="Q67" s="5"/>
      <c r="R67" s="5"/>
      <c r="S67" s="5"/>
      <c r="T67" s="112"/>
      <c r="U67" s="5"/>
      <c r="V67" s="10"/>
    </row>
    <row r="68" spans="1:22" ht="18" customHeight="1" thickBot="1">
      <c r="A68" s="10"/>
      <c r="B68" s="5"/>
      <c r="C68" s="5"/>
      <c r="D68" s="5"/>
      <c r="E68" s="5"/>
      <c r="F68" s="5"/>
      <c r="G68" s="5"/>
      <c r="H68" s="5"/>
      <c r="I68" s="5"/>
      <c r="J68" s="5"/>
      <c r="K68" s="5"/>
      <c r="L68" s="5"/>
      <c r="M68" s="5"/>
      <c r="N68" s="5"/>
      <c r="O68" s="5"/>
      <c r="P68" s="5"/>
      <c r="Q68" s="5"/>
      <c r="R68" s="5"/>
      <c r="S68" s="5"/>
      <c r="T68" s="112"/>
      <c r="U68" s="5"/>
      <c r="V68" s="10"/>
    </row>
    <row r="69" spans="1:22" s="1" customFormat="1" ht="24.75" customHeight="1" thickBot="1">
      <c r="A69" s="40"/>
      <c r="B69" s="156" t="s">
        <v>90</v>
      </c>
      <c r="C69" s="451" t="s">
        <v>150</v>
      </c>
      <c r="D69" s="452"/>
      <c r="E69" s="452"/>
      <c r="F69" s="452"/>
      <c r="G69" s="452"/>
      <c r="H69" s="452"/>
      <c r="I69" s="452"/>
      <c r="J69" s="452"/>
      <c r="K69" s="452"/>
      <c r="L69" s="452"/>
      <c r="M69" s="453"/>
      <c r="N69" s="29"/>
      <c r="O69" s="9"/>
      <c r="P69" s="9"/>
      <c r="Q69" s="9"/>
      <c r="R69" s="9"/>
      <c r="S69" s="9"/>
      <c r="T69" s="9"/>
      <c r="U69" s="9"/>
      <c r="V69" s="9"/>
    </row>
    <row r="70" spans="1:22" s="1" customFormat="1" ht="10.5" customHeight="1" thickBot="1">
      <c r="A70" s="40"/>
      <c r="B70" s="32"/>
      <c r="C70" s="4"/>
      <c r="D70" s="4"/>
      <c r="E70" s="32"/>
      <c r="F70" s="32"/>
      <c r="G70" s="41"/>
      <c r="H70" s="41"/>
      <c r="I70" s="41"/>
      <c r="J70" s="41"/>
      <c r="K70" s="41"/>
      <c r="L70" s="32"/>
      <c r="N70" s="32"/>
      <c r="O70" s="9"/>
      <c r="P70" s="9"/>
      <c r="Q70" s="9"/>
      <c r="R70" s="9"/>
      <c r="S70" s="9"/>
      <c r="T70" s="9"/>
      <c r="U70" s="9"/>
      <c r="V70" s="9"/>
    </row>
    <row r="71" spans="1:22" s="1" customFormat="1" ht="24.75" customHeight="1" thickBot="1">
      <c r="A71" s="40"/>
      <c r="B71" s="32"/>
      <c r="C71" s="4"/>
      <c r="D71" s="4"/>
      <c r="E71" s="22"/>
      <c r="F71" s="22"/>
      <c r="G71" s="484" t="s">
        <v>4</v>
      </c>
      <c r="H71" s="485"/>
      <c r="I71" s="485"/>
      <c r="J71" s="485"/>
      <c r="K71" s="485"/>
      <c r="L71" s="485"/>
      <c r="M71" s="486"/>
      <c r="N71" s="32"/>
      <c r="O71" s="9"/>
      <c r="P71" s="9"/>
      <c r="Q71" s="9"/>
      <c r="R71" s="9"/>
      <c r="S71" s="9"/>
      <c r="T71" s="9"/>
      <c r="U71" s="9"/>
      <c r="V71" s="9"/>
    </row>
    <row r="72" spans="1:22" s="1" customFormat="1" ht="96.5" customHeight="1" thickBot="1">
      <c r="A72" s="40"/>
      <c r="B72" s="32"/>
      <c r="C72" s="4"/>
      <c r="E72" s="23"/>
      <c r="F72" s="23"/>
      <c r="G72" s="500" t="s">
        <v>208</v>
      </c>
      <c r="H72" s="501"/>
      <c r="I72" s="501"/>
      <c r="J72" s="501"/>
      <c r="K72" s="501"/>
      <c r="L72" s="502"/>
      <c r="M72" s="503"/>
      <c r="N72" s="32"/>
      <c r="O72" s="158"/>
      <c r="P72" s="9"/>
      <c r="Q72" s="9"/>
      <c r="R72" s="9"/>
      <c r="S72" s="9"/>
      <c r="T72" s="9"/>
      <c r="U72" s="9"/>
      <c r="V72" s="9"/>
    </row>
    <row r="73" spans="1:22" s="1" customFormat="1" ht="10.5" customHeight="1">
      <c r="A73" s="40"/>
      <c r="B73" s="30"/>
      <c r="C73" s="30"/>
      <c r="D73" s="30"/>
      <c r="E73" s="31"/>
      <c r="F73" s="31"/>
      <c r="G73" s="31"/>
      <c r="H73" s="31"/>
      <c r="I73" s="31"/>
      <c r="J73" s="31"/>
      <c r="K73" s="31"/>
      <c r="L73" s="31"/>
      <c r="M73" s="31"/>
      <c r="N73" s="32"/>
      <c r="O73" s="32"/>
      <c r="P73" s="4"/>
      <c r="Q73" s="32"/>
      <c r="R73" s="32"/>
      <c r="S73" s="41"/>
      <c r="T73" s="32"/>
      <c r="U73" s="32"/>
      <c r="V73" s="9"/>
    </row>
    <row r="74" spans="1:22" s="7" customFormat="1" ht="18">
      <c r="A74" s="8"/>
      <c r="B74" s="462" t="s">
        <v>1</v>
      </c>
      <c r="C74" s="463"/>
      <c r="D74" s="464"/>
      <c r="E74" s="471" t="s">
        <v>150</v>
      </c>
      <c r="F74" s="472"/>
      <c r="G74" s="472"/>
      <c r="H74" s="472"/>
      <c r="I74" s="472"/>
      <c r="J74" s="472"/>
      <c r="K74" s="472"/>
      <c r="L74" s="483" t="s">
        <v>151</v>
      </c>
      <c r="M74" s="483"/>
      <c r="N74" s="483"/>
      <c r="O74" s="507" t="s">
        <v>61</v>
      </c>
      <c r="P74" s="507"/>
      <c r="Q74" s="113">
        <v>0.5</v>
      </c>
      <c r="R74" s="507" t="s">
        <v>62</v>
      </c>
      <c r="S74" s="507"/>
      <c r="T74" s="515" t="s">
        <v>91</v>
      </c>
      <c r="U74" s="515"/>
      <c r="V74" s="42"/>
    </row>
    <row r="75" spans="1:22" s="7" customFormat="1" ht="18">
      <c r="A75" s="8"/>
      <c r="B75" s="465"/>
      <c r="C75" s="466"/>
      <c r="D75" s="467"/>
      <c r="E75" s="473"/>
      <c r="F75" s="474"/>
      <c r="G75" s="474"/>
      <c r="H75" s="474"/>
      <c r="I75" s="474"/>
      <c r="J75" s="474"/>
      <c r="K75" s="474"/>
      <c r="L75" s="483" t="s">
        <v>152</v>
      </c>
      <c r="M75" s="483"/>
      <c r="N75" s="483"/>
      <c r="O75" s="507" t="s">
        <v>61</v>
      </c>
      <c r="P75" s="507"/>
      <c r="Q75" s="113">
        <v>0.5</v>
      </c>
      <c r="R75" s="507" t="s">
        <v>62</v>
      </c>
      <c r="S75" s="507"/>
      <c r="T75" s="515" t="s">
        <v>91</v>
      </c>
      <c r="U75" s="515"/>
      <c r="V75" s="42"/>
    </row>
    <row r="76" spans="1:22" s="1" customFormat="1" ht="23">
      <c r="A76" s="40"/>
      <c r="B76" s="468"/>
      <c r="C76" s="469"/>
      <c r="D76" s="470"/>
      <c r="E76" s="475"/>
      <c r="F76" s="476"/>
      <c r="G76" s="476"/>
      <c r="H76" s="476"/>
      <c r="I76" s="476"/>
      <c r="J76" s="476"/>
      <c r="K76" s="476"/>
      <c r="L76" s="483" t="s">
        <v>9</v>
      </c>
      <c r="M76" s="483"/>
      <c r="N76" s="483"/>
      <c r="O76" s="507" t="s">
        <v>61</v>
      </c>
      <c r="P76" s="507"/>
      <c r="Q76" s="113">
        <v>0</v>
      </c>
      <c r="R76" s="507" t="s">
        <v>62</v>
      </c>
      <c r="S76" s="507"/>
      <c r="T76" s="515" t="s">
        <v>9</v>
      </c>
      <c r="U76" s="515"/>
      <c r="V76" s="43"/>
    </row>
    <row r="77" spans="1:22" s="1" customFormat="1" ht="10.5" customHeight="1">
      <c r="A77" s="40"/>
      <c r="B77" s="30"/>
      <c r="C77" s="30"/>
      <c r="D77" s="30"/>
      <c r="E77" s="31"/>
      <c r="F77" s="31"/>
      <c r="G77" s="31"/>
      <c r="H77" s="31"/>
      <c r="I77" s="31"/>
      <c r="J77" s="31"/>
      <c r="K77" s="31"/>
      <c r="L77" s="31"/>
      <c r="M77" s="31"/>
      <c r="N77" s="32"/>
      <c r="O77" s="32"/>
      <c r="P77" s="4"/>
      <c r="Q77" s="32"/>
      <c r="R77" s="32"/>
      <c r="S77" s="41"/>
      <c r="T77" s="32"/>
      <c r="V77" s="9"/>
    </row>
    <row r="78" spans="1:22" s="1" customFormat="1" ht="41.25" customHeight="1">
      <c r="A78" s="40"/>
      <c r="B78" s="479" t="s">
        <v>2</v>
      </c>
      <c r="C78" s="479"/>
      <c r="D78" s="479"/>
      <c r="E78" s="480">
        <f>+E49</f>
        <v>56074180</v>
      </c>
      <c r="F78" s="480"/>
      <c r="G78" s="481" t="s">
        <v>83</v>
      </c>
      <c r="H78" s="481"/>
      <c r="I78" s="481"/>
      <c r="J78" s="481"/>
      <c r="K78" s="481"/>
      <c r="L78" s="203">
        <v>1</v>
      </c>
      <c r="M78" s="204">
        <f>((E78/1300000)*L78)</f>
        <v>43.133984615384612</v>
      </c>
      <c r="N78" s="9"/>
      <c r="O78" s="9"/>
      <c r="P78" s="9"/>
      <c r="Q78" s="159"/>
      <c r="R78" s="9"/>
      <c r="S78" s="9"/>
      <c r="T78" s="9"/>
      <c r="U78" s="9"/>
      <c r="V78" s="9"/>
    </row>
    <row r="79" spans="1:22" s="1" customFormat="1" ht="396" customHeight="1">
      <c r="A79" s="40"/>
      <c r="B79" s="520" t="s">
        <v>79</v>
      </c>
      <c r="C79" s="521"/>
      <c r="D79" s="522"/>
      <c r="E79" s="512" t="s">
        <v>200</v>
      </c>
      <c r="F79" s="513"/>
      <c r="G79" s="513"/>
      <c r="H79" s="513"/>
      <c r="I79" s="513"/>
      <c r="J79" s="513"/>
      <c r="K79" s="513"/>
      <c r="L79" s="513"/>
      <c r="M79" s="513"/>
      <c r="N79" s="513"/>
      <c r="O79" s="513"/>
      <c r="P79" s="513"/>
      <c r="Q79" s="513"/>
      <c r="R79" s="513"/>
      <c r="S79" s="513"/>
      <c r="T79" s="513"/>
      <c r="U79" s="514"/>
      <c r="V79" s="9"/>
    </row>
    <row r="80" spans="1:22" s="1" customFormat="1" ht="48.75" customHeight="1">
      <c r="A80" s="40"/>
      <c r="B80" s="482" t="s">
        <v>53</v>
      </c>
      <c r="C80" s="482"/>
      <c r="D80" s="93" t="s">
        <v>135</v>
      </c>
      <c r="E80" s="44">
        <v>56121506</v>
      </c>
      <c r="F80" s="44">
        <v>56101700</v>
      </c>
      <c r="G80" s="157">
        <v>56112100</v>
      </c>
      <c r="H80" s="157">
        <v>56121501</v>
      </c>
      <c r="I80" s="157">
        <v>56121503</v>
      </c>
      <c r="J80" s="157">
        <v>56121510</v>
      </c>
      <c r="K80" s="157">
        <v>56121015</v>
      </c>
      <c r="L80" s="205" t="s">
        <v>50</v>
      </c>
      <c r="M80" s="205" t="s">
        <v>52</v>
      </c>
      <c r="N80" s="9"/>
      <c r="O80" s="9"/>
      <c r="P80" s="9"/>
      <c r="Q80" s="159"/>
      <c r="R80" s="9"/>
      <c r="S80" s="9"/>
      <c r="T80" s="9"/>
      <c r="U80" s="9"/>
      <c r="V80" s="9"/>
    </row>
    <row r="81" spans="1:22" s="1" customFormat="1" ht="22.5" customHeight="1">
      <c r="A81" s="40"/>
      <c r="B81" s="477" t="s">
        <v>3</v>
      </c>
      <c r="C81" s="478"/>
      <c r="D81" s="46" t="s">
        <v>13</v>
      </c>
      <c r="E81" s="47">
        <v>1</v>
      </c>
      <c r="F81" s="47">
        <v>1</v>
      </c>
      <c r="G81" s="47">
        <v>1</v>
      </c>
      <c r="H81" s="47">
        <v>1</v>
      </c>
      <c r="I81" s="47">
        <v>1</v>
      </c>
      <c r="J81" s="47">
        <v>1</v>
      </c>
      <c r="K81" s="47">
        <v>1</v>
      </c>
      <c r="L81" s="45">
        <f>COUNTA(E81:K81)</f>
        <v>7</v>
      </c>
      <c r="M81" s="77" t="str">
        <f>IF(L81&gt;=4,"CUMPLE","NO CUMPLE")</f>
        <v>CUMPLE</v>
      </c>
      <c r="N81" s="9"/>
      <c r="O81" s="9"/>
      <c r="P81" s="9"/>
      <c r="Q81" s="159"/>
      <c r="R81" s="9"/>
      <c r="S81" s="9"/>
      <c r="T81" s="9"/>
      <c r="U81" s="9"/>
      <c r="V81" s="9"/>
    </row>
    <row r="82" spans="1:22" s="1" customFormat="1" ht="22.5" customHeight="1">
      <c r="A82" s="40"/>
      <c r="B82" s="477" t="s">
        <v>3</v>
      </c>
      <c r="C82" s="478"/>
      <c r="D82" s="46" t="s">
        <v>14</v>
      </c>
      <c r="E82" s="47"/>
      <c r="F82" s="47"/>
      <c r="G82" s="47"/>
      <c r="H82" s="47"/>
      <c r="I82" s="47"/>
      <c r="J82" s="47"/>
      <c r="K82" s="47"/>
      <c r="L82" s="45">
        <f>COUNTA(E82:K82)</f>
        <v>0</v>
      </c>
      <c r="M82" s="77" t="str">
        <f t="shared" ref="M82:M84" si="6">IF(L82&gt;=4,"CUMPLE","NO CUMPLE")</f>
        <v>NO CUMPLE</v>
      </c>
      <c r="N82" s="9"/>
      <c r="O82" s="9"/>
      <c r="P82" s="9"/>
      <c r="Q82" s="159"/>
      <c r="R82" s="9"/>
      <c r="S82" s="9"/>
      <c r="T82" s="9"/>
      <c r="U82" s="9"/>
      <c r="V82" s="9"/>
    </row>
    <row r="83" spans="1:22" s="1" customFormat="1" ht="22.5" customHeight="1">
      <c r="A83" s="40"/>
      <c r="B83" s="477" t="s">
        <v>3</v>
      </c>
      <c r="C83" s="478"/>
      <c r="D83" s="46" t="s">
        <v>15</v>
      </c>
      <c r="E83" s="47"/>
      <c r="F83" s="47"/>
      <c r="G83" s="47"/>
      <c r="H83" s="47"/>
      <c r="I83" s="47"/>
      <c r="J83" s="47"/>
      <c r="K83" s="47"/>
      <c r="L83" s="45">
        <f>COUNTA(E83:K83)</f>
        <v>0</v>
      </c>
      <c r="M83" s="77" t="str">
        <f t="shared" si="6"/>
        <v>NO CUMPLE</v>
      </c>
      <c r="N83" s="9"/>
      <c r="O83" s="9"/>
      <c r="P83" s="9"/>
      <c r="Q83" s="9"/>
      <c r="R83" s="9"/>
      <c r="S83" s="9"/>
      <c r="T83" s="9"/>
      <c r="U83" s="9"/>
      <c r="V83" s="9"/>
    </row>
    <row r="84" spans="1:22" s="1" customFormat="1" ht="1.5" customHeight="1">
      <c r="A84" s="40"/>
      <c r="B84" s="85"/>
      <c r="C84" s="86"/>
      <c r="D84" s="46"/>
      <c r="E84" s="47">
        <f>COUNTA(E81:E83)</f>
        <v>1</v>
      </c>
      <c r="F84" s="47">
        <f>COUNTA(F81:F83)</f>
        <v>1</v>
      </c>
      <c r="G84" s="47">
        <f>COUNTA(G81:G83)</f>
        <v>1</v>
      </c>
      <c r="H84" s="47">
        <f t="shared" ref="H84:K84" si="7">COUNTA(H81:H83)</f>
        <v>1</v>
      </c>
      <c r="I84" s="47">
        <f t="shared" si="7"/>
        <v>1</v>
      </c>
      <c r="J84" s="47">
        <f t="shared" si="7"/>
        <v>1</v>
      </c>
      <c r="K84" s="47">
        <f t="shared" si="7"/>
        <v>1</v>
      </c>
      <c r="L84" s="45">
        <f>COUNTA(E84:K84)</f>
        <v>7</v>
      </c>
      <c r="M84" s="77" t="str">
        <f t="shared" si="6"/>
        <v>CUMPLE</v>
      </c>
      <c r="N84" s="9"/>
      <c r="O84" s="9"/>
      <c r="P84" s="9"/>
      <c r="Q84" s="9"/>
      <c r="R84" s="9"/>
      <c r="S84" s="9"/>
      <c r="T84" s="9"/>
      <c r="U84" s="9"/>
      <c r="V84" s="9"/>
    </row>
    <row r="85" spans="1:22" s="1" customFormat="1" ht="22.5" customHeight="1">
      <c r="A85" s="40"/>
      <c r="B85" s="504" t="s">
        <v>51</v>
      </c>
      <c r="C85" s="505"/>
      <c r="D85" s="506"/>
      <c r="E85" s="44">
        <f>IF(E84&gt;0,1,0)</f>
        <v>1</v>
      </c>
      <c r="F85" s="44">
        <f t="shared" ref="F85:K85" si="8">IF(F84&gt;0,1,0)</f>
        <v>1</v>
      </c>
      <c r="G85" s="44">
        <f t="shared" si="8"/>
        <v>1</v>
      </c>
      <c r="H85" s="44">
        <f t="shared" si="8"/>
        <v>1</v>
      </c>
      <c r="I85" s="44">
        <f t="shared" si="8"/>
        <v>1</v>
      </c>
      <c r="J85" s="44">
        <f t="shared" si="8"/>
        <v>1</v>
      </c>
      <c r="K85" s="44">
        <f t="shared" si="8"/>
        <v>1</v>
      </c>
      <c r="L85" s="45">
        <f>SUM(E85:K85)</f>
        <v>7</v>
      </c>
      <c r="M85" s="77" t="str">
        <f>IF(L85&gt;=4,"CUMPLE","NO CUMPLE")</f>
        <v>CUMPLE</v>
      </c>
      <c r="N85" s="9"/>
      <c r="O85" s="9"/>
      <c r="P85" s="9"/>
      <c r="Q85" s="9"/>
      <c r="R85" s="9"/>
      <c r="S85" s="9"/>
      <c r="T85" s="9"/>
      <c r="U85" s="9"/>
      <c r="V85" s="9"/>
    </row>
    <row r="86" spans="1:22" s="13" customFormat="1" ht="10.5" customHeight="1">
      <c r="A86" s="48"/>
      <c r="B86" s="33"/>
      <c r="C86" s="33"/>
      <c r="D86" s="33"/>
      <c r="E86" s="33"/>
      <c r="F86" s="33"/>
      <c r="G86" s="34"/>
      <c r="H86" s="34"/>
      <c r="I86" s="34"/>
      <c r="J86" s="34"/>
      <c r="K86" s="34"/>
      <c r="L86" s="34"/>
      <c r="M86" s="34"/>
      <c r="N86" s="35"/>
      <c r="O86" s="35"/>
      <c r="P86" s="35"/>
      <c r="Q86" s="35"/>
      <c r="R86" s="35"/>
      <c r="S86" s="49"/>
      <c r="T86" s="35"/>
      <c r="U86" s="35"/>
      <c r="V86" s="48"/>
    </row>
    <row r="87" spans="1:22" s="13" customFormat="1" ht="24" customHeight="1">
      <c r="A87" s="48"/>
      <c r="B87" s="444" t="s">
        <v>58</v>
      </c>
      <c r="C87" s="445"/>
      <c r="D87" s="445"/>
      <c r="E87" s="445"/>
      <c r="F87" s="445"/>
      <c r="G87" s="445"/>
      <c r="H87" s="445"/>
      <c r="I87" s="445"/>
      <c r="J87" s="445"/>
      <c r="K87" s="445"/>
      <c r="L87" s="445"/>
      <c r="M87" s="445"/>
      <c r="N87" s="445"/>
      <c r="O87" s="445"/>
      <c r="P87" s="445"/>
      <c r="Q87" s="445"/>
      <c r="R87" s="445"/>
      <c r="S87" s="445"/>
    </row>
    <row r="88" spans="1:22" s="13" customFormat="1" ht="54" customHeight="1">
      <c r="A88" s="48"/>
      <c r="B88" s="492" t="s">
        <v>5</v>
      </c>
      <c r="C88" s="492" t="s">
        <v>33</v>
      </c>
      <c r="D88" s="492" t="s">
        <v>34</v>
      </c>
      <c r="E88" s="492" t="s">
        <v>35</v>
      </c>
      <c r="F88" s="508" t="s">
        <v>36</v>
      </c>
      <c r="G88" s="509"/>
      <c r="H88" s="509"/>
      <c r="I88" s="509"/>
      <c r="J88" s="509"/>
      <c r="K88" s="509"/>
      <c r="L88" s="516" t="s">
        <v>37</v>
      </c>
      <c r="M88" s="517"/>
      <c r="N88" s="492" t="s">
        <v>60</v>
      </c>
      <c r="O88" s="492" t="s">
        <v>16</v>
      </c>
      <c r="P88" s="494" t="s">
        <v>6</v>
      </c>
      <c r="Q88" s="492" t="s">
        <v>17</v>
      </c>
      <c r="R88" s="496" t="s">
        <v>7</v>
      </c>
      <c r="S88" s="497"/>
    </row>
    <row r="89" spans="1:22" s="2" customFormat="1" ht="142.5" customHeight="1">
      <c r="A89" s="50"/>
      <c r="B89" s="493"/>
      <c r="C89" s="493"/>
      <c r="D89" s="493"/>
      <c r="E89" s="493"/>
      <c r="F89" s="510"/>
      <c r="G89" s="511"/>
      <c r="H89" s="511"/>
      <c r="I89" s="511"/>
      <c r="J89" s="511"/>
      <c r="K89" s="511"/>
      <c r="L89" s="518"/>
      <c r="M89" s="519"/>
      <c r="N89" s="493"/>
      <c r="O89" s="493"/>
      <c r="P89" s="495"/>
      <c r="Q89" s="493"/>
      <c r="R89" s="498"/>
      <c r="S89" s="499"/>
    </row>
    <row r="90" spans="1:22" ht="10.5" customHeight="1">
      <c r="A90" s="10"/>
      <c r="B90" s="51"/>
      <c r="C90" s="52"/>
      <c r="D90" s="52"/>
      <c r="E90" s="25"/>
      <c r="F90" s="487"/>
      <c r="G90" s="487"/>
      <c r="H90" s="487"/>
      <c r="I90" s="487"/>
      <c r="J90" s="487"/>
      <c r="K90" s="487"/>
      <c r="L90" s="6"/>
      <c r="M90" s="6"/>
      <c r="N90" s="53"/>
      <c r="O90" s="53"/>
      <c r="P90" s="54"/>
      <c r="Q90" s="53"/>
      <c r="R90" s="53"/>
      <c r="S90" s="6"/>
      <c r="T90" s="6"/>
      <c r="U90" s="6"/>
    </row>
    <row r="91" spans="1:22" ht="60" customHeight="1">
      <c r="A91" s="10"/>
      <c r="B91" s="55">
        <v>1</v>
      </c>
      <c r="C91" s="24">
        <v>16</v>
      </c>
      <c r="D91" s="24">
        <v>74</v>
      </c>
      <c r="E91" s="206" t="s">
        <v>153</v>
      </c>
      <c r="F91" s="449" t="s">
        <v>154</v>
      </c>
      <c r="G91" s="450"/>
      <c r="H91" s="450"/>
      <c r="I91" s="450"/>
      <c r="J91" s="450"/>
      <c r="K91" s="450"/>
      <c r="L91" s="488" t="s">
        <v>155</v>
      </c>
      <c r="M91" s="489"/>
      <c r="N91" s="56" t="s">
        <v>151</v>
      </c>
      <c r="O91" s="57">
        <v>0.5</v>
      </c>
      <c r="P91" s="58">
        <v>440.27</v>
      </c>
      <c r="Q91" s="59">
        <f>P91*O91</f>
        <v>220.13499999999999</v>
      </c>
      <c r="R91" s="490"/>
      <c r="S91" s="491"/>
      <c r="T91" s="6"/>
      <c r="U91" s="6"/>
    </row>
    <row r="92" spans="1:22" ht="60" customHeight="1">
      <c r="A92" s="10"/>
      <c r="B92" s="55">
        <v>2</v>
      </c>
      <c r="C92" s="24"/>
      <c r="D92" s="24"/>
      <c r="E92" s="25"/>
      <c r="F92" s="449"/>
      <c r="G92" s="450"/>
      <c r="H92" s="450"/>
      <c r="I92" s="450"/>
      <c r="J92" s="450"/>
      <c r="K92" s="450"/>
      <c r="L92" s="488"/>
      <c r="M92" s="489"/>
      <c r="N92" s="56"/>
      <c r="O92" s="57"/>
      <c r="P92" s="58"/>
      <c r="Q92" s="59">
        <f>P92*O92</f>
        <v>0</v>
      </c>
      <c r="R92" s="490"/>
      <c r="S92" s="491"/>
      <c r="T92" s="6"/>
      <c r="U92" s="6"/>
    </row>
    <row r="93" spans="1:22" ht="76.5" customHeight="1">
      <c r="A93" s="10"/>
      <c r="B93" s="55">
        <v>3</v>
      </c>
      <c r="C93" s="24"/>
      <c r="D93" s="24"/>
      <c r="E93" s="25"/>
      <c r="F93" s="449"/>
      <c r="G93" s="450"/>
      <c r="H93" s="450"/>
      <c r="I93" s="450"/>
      <c r="J93" s="450"/>
      <c r="K93" s="450"/>
      <c r="L93" s="488"/>
      <c r="M93" s="489"/>
      <c r="N93" s="56"/>
      <c r="O93" s="57"/>
      <c r="P93" s="58"/>
      <c r="Q93" s="59">
        <f>P93*O93</f>
        <v>0</v>
      </c>
      <c r="R93" s="490"/>
      <c r="S93" s="491"/>
      <c r="T93" s="6"/>
      <c r="U93" s="6"/>
    </row>
    <row r="94" spans="1:22" ht="10.5" customHeight="1">
      <c r="A94" s="10"/>
      <c r="B94" s="60"/>
      <c r="C94" s="61"/>
      <c r="D94" s="61"/>
      <c r="E94" s="62"/>
      <c r="F94" s="63"/>
      <c r="G94" s="63"/>
      <c r="H94" s="63"/>
      <c r="I94" s="63"/>
      <c r="J94" s="63"/>
      <c r="K94" s="63"/>
      <c r="L94" s="63"/>
      <c r="M94" s="63"/>
      <c r="N94" s="18"/>
      <c r="O94" s="19"/>
      <c r="P94" s="20"/>
      <c r="Q94" s="21"/>
      <c r="R94" s="21"/>
      <c r="S94" s="64"/>
      <c r="T94" s="20"/>
      <c r="U94" s="20"/>
    </row>
    <row r="95" spans="1:22" ht="18" customHeight="1">
      <c r="A95" s="10"/>
      <c r="B95" s="441" t="s">
        <v>8</v>
      </c>
      <c r="C95" s="442"/>
      <c r="D95" s="442"/>
      <c r="E95" s="442"/>
      <c r="F95" s="442"/>
      <c r="G95" s="442"/>
      <c r="H95" s="442"/>
      <c r="I95" s="442"/>
      <c r="J95" s="442"/>
      <c r="K95" s="442"/>
      <c r="L95" s="442"/>
      <c r="M95" s="442"/>
      <c r="N95" s="442"/>
      <c r="O95" s="442"/>
      <c r="P95" s="442"/>
      <c r="Q95" s="443"/>
      <c r="R95" s="65">
        <f>SUM(Q91:Q93)</f>
        <v>220.13499999999999</v>
      </c>
      <c r="S95" s="111" t="str">
        <f>IF(R95&gt;M78,"CUMPLE","NO CUMPLE")</f>
        <v>CUMPLE</v>
      </c>
      <c r="V95" s="10"/>
    </row>
    <row r="96" spans="1:22" ht="18" customHeight="1">
      <c r="A96" s="10"/>
      <c r="B96" s="5"/>
      <c r="C96" s="5"/>
      <c r="D96" s="5"/>
      <c r="E96" s="5"/>
      <c r="F96" s="5"/>
      <c r="G96" s="5"/>
      <c r="H96" s="5"/>
      <c r="I96" s="5"/>
      <c r="J96" s="5"/>
      <c r="K96" s="5"/>
      <c r="L96" s="5"/>
      <c r="M96" s="5"/>
      <c r="N96" s="5"/>
      <c r="O96" s="5"/>
      <c r="P96" s="5"/>
      <c r="Q96" s="5"/>
      <c r="R96" s="5"/>
      <c r="S96" s="5"/>
      <c r="T96" s="112"/>
      <c r="U96" s="5"/>
      <c r="V96" s="10"/>
    </row>
    <row r="97" spans="1:22" ht="18" customHeight="1" thickBot="1">
      <c r="A97" s="10"/>
      <c r="B97" s="5"/>
      <c r="C97" s="5"/>
      <c r="D97" s="5"/>
      <c r="E97" s="5"/>
      <c r="F97" s="5"/>
      <c r="G97" s="5"/>
      <c r="H97" s="5"/>
      <c r="I97" s="5"/>
      <c r="J97" s="5"/>
      <c r="K97" s="5"/>
      <c r="L97" s="5"/>
      <c r="M97" s="5"/>
      <c r="N97" s="5"/>
      <c r="O97" s="5"/>
      <c r="P97" s="5"/>
      <c r="Q97" s="5"/>
      <c r="R97" s="5"/>
      <c r="S97" s="5"/>
      <c r="T97" s="112"/>
      <c r="U97" s="5"/>
      <c r="V97" s="10"/>
    </row>
    <row r="98" spans="1:22" s="1" customFormat="1" ht="24.75" customHeight="1" thickBot="1">
      <c r="A98" s="40"/>
      <c r="B98" s="156" t="s">
        <v>94</v>
      </c>
      <c r="C98" s="451" t="s">
        <v>156</v>
      </c>
      <c r="D98" s="452"/>
      <c r="E98" s="452"/>
      <c r="F98" s="452"/>
      <c r="G98" s="452"/>
      <c r="H98" s="452"/>
      <c r="I98" s="452"/>
      <c r="J98" s="452"/>
      <c r="K98" s="452"/>
      <c r="L98" s="452"/>
      <c r="M98" s="453"/>
      <c r="N98" s="29"/>
      <c r="O98" s="9"/>
      <c r="P98" s="9"/>
      <c r="Q98" s="9"/>
      <c r="R98" s="9"/>
      <c r="S98" s="9"/>
      <c r="T98" s="9"/>
      <c r="U98" s="9"/>
      <c r="V98" s="9"/>
    </row>
    <row r="99" spans="1:22" s="1" customFormat="1" ht="10.5" customHeight="1" thickBot="1">
      <c r="A99" s="40"/>
      <c r="B99" s="32"/>
      <c r="C99" s="4"/>
      <c r="D99" s="4"/>
      <c r="E99" s="32"/>
      <c r="F99" s="32"/>
      <c r="G99" s="41"/>
      <c r="H99" s="41"/>
      <c r="I99" s="41"/>
      <c r="J99" s="41"/>
      <c r="K99" s="41"/>
      <c r="L99" s="32"/>
      <c r="N99" s="32"/>
      <c r="O99" s="9"/>
      <c r="P99" s="9"/>
      <c r="Q99" s="9"/>
      <c r="R99" s="9"/>
      <c r="S99" s="9"/>
      <c r="T99" s="9"/>
      <c r="U99" s="9"/>
      <c r="V99" s="9"/>
    </row>
    <row r="100" spans="1:22" s="1" customFormat="1" ht="24.75" customHeight="1" thickBot="1">
      <c r="A100" s="40"/>
      <c r="B100" s="32"/>
      <c r="C100" s="4"/>
      <c r="D100" s="4"/>
      <c r="E100" s="22"/>
      <c r="F100" s="22"/>
      <c r="G100" s="484" t="s">
        <v>4</v>
      </c>
      <c r="H100" s="485"/>
      <c r="I100" s="485"/>
      <c r="J100" s="485"/>
      <c r="K100" s="485"/>
      <c r="L100" s="485"/>
      <c r="M100" s="486"/>
      <c r="N100" s="32"/>
      <c r="O100" s="9"/>
      <c r="P100" s="9"/>
      <c r="Q100" s="9"/>
      <c r="R100" s="9"/>
      <c r="S100" s="9"/>
      <c r="T100" s="9"/>
      <c r="U100" s="9"/>
      <c r="V100" s="9"/>
    </row>
    <row r="101" spans="1:22" s="1" customFormat="1" ht="96.5" customHeight="1" thickBot="1">
      <c r="A101" s="40"/>
      <c r="B101" s="32"/>
      <c r="C101" s="4"/>
      <c r="E101" s="23"/>
      <c r="F101" s="23"/>
      <c r="G101" s="500"/>
      <c r="H101" s="501"/>
      <c r="I101" s="501"/>
      <c r="J101" s="501"/>
      <c r="K101" s="501"/>
      <c r="L101" s="502"/>
      <c r="M101" s="503"/>
      <c r="N101" s="32"/>
      <c r="O101" s="158"/>
      <c r="P101" s="9"/>
      <c r="Q101" s="9"/>
      <c r="R101" s="9"/>
      <c r="S101" s="9"/>
      <c r="T101" s="9"/>
      <c r="U101" s="9"/>
      <c r="V101" s="9"/>
    </row>
    <row r="102" spans="1:22" s="1" customFormat="1" ht="10.5" customHeight="1">
      <c r="A102" s="40"/>
      <c r="B102" s="30"/>
      <c r="C102" s="30"/>
      <c r="D102" s="30"/>
      <c r="E102" s="31"/>
      <c r="F102" s="31"/>
      <c r="G102" s="31"/>
      <c r="H102" s="31"/>
      <c r="I102" s="31"/>
      <c r="J102" s="31"/>
      <c r="K102" s="31"/>
      <c r="L102" s="31"/>
      <c r="M102" s="31"/>
      <c r="N102" s="32"/>
      <c r="O102" s="32"/>
      <c r="P102" s="4"/>
      <c r="Q102" s="32"/>
      <c r="R102" s="32"/>
      <c r="S102" s="41"/>
      <c r="T102" s="32"/>
      <c r="U102" s="32"/>
      <c r="V102" s="9"/>
    </row>
    <row r="103" spans="1:22" s="7" customFormat="1" ht="18">
      <c r="A103" s="8"/>
      <c r="B103" s="462" t="s">
        <v>1</v>
      </c>
      <c r="C103" s="463"/>
      <c r="D103" s="464"/>
      <c r="E103" s="471" t="s">
        <v>156</v>
      </c>
      <c r="F103" s="472"/>
      <c r="G103" s="472"/>
      <c r="H103" s="472"/>
      <c r="I103" s="472"/>
      <c r="J103" s="472"/>
      <c r="K103" s="472"/>
      <c r="L103" s="483" t="s">
        <v>156</v>
      </c>
      <c r="M103" s="483"/>
      <c r="N103" s="483"/>
      <c r="O103" s="507" t="s">
        <v>61</v>
      </c>
      <c r="P103" s="507"/>
      <c r="Q103" s="113">
        <v>1</v>
      </c>
      <c r="R103" s="507" t="s">
        <v>62</v>
      </c>
      <c r="S103" s="507"/>
      <c r="T103" s="515" t="s">
        <v>92</v>
      </c>
      <c r="U103" s="515"/>
      <c r="V103" s="42"/>
    </row>
    <row r="104" spans="1:22" s="7" customFormat="1" ht="18">
      <c r="A104" s="8"/>
      <c r="B104" s="465"/>
      <c r="C104" s="466"/>
      <c r="D104" s="467"/>
      <c r="E104" s="473"/>
      <c r="F104" s="474"/>
      <c r="G104" s="474"/>
      <c r="H104" s="474"/>
      <c r="I104" s="474"/>
      <c r="J104" s="474"/>
      <c r="K104" s="474"/>
      <c r="L104" s="483" t="s">
        <v>9</v>
      </c>
      <c r="M104" s="483"/>
      <c r="N104" s="483"/>
      <c r="O104" s="507" t="s">
        <v>61</v>
      </c>
      <c r="P104" s="507"/>
      <c r="Q104" s="113">
        <v>0</v>
      </c>
      <c r="R104" s="507" t="s">
        <v>62</v>
      </c>
      <c r="S104" s="507"/>
      <c r="T104" s="515" t="s">
        <v>9</v>
      </c>
      <c r="U104" s="515"/>
      <c r="V104" s="42"/>
    </row>
    <row r="105" spans="1:22" s="1" customFormat="1" ht="23">
      <c r="A105" s="40"/>
      <c r="B105" s="468"/>
      <c r="C105" s="469"/>
      <c r="D105" s="470"/>
      <c r="E105" s="475"/>
      <c r="F105" s="476"/>
      <c r="G105" s="476"/>
      <c r="H105" s="476"/>
      <c r="I105" s="476"/>
      <c r="J105" s="476"/>
      <c r="K105" s="476"/>
      <c r="L105" s="483" t="s">
        <v>9</v>
      </c>
      <c r="M105" s="483"/>
      <c r="N105" s="483"/>
      <c r="O105" s="507" t="s">
        <v>61</v>
      </c>
      <c r="P105" s="507"/>
      <c r="Q105" s="113">
        <v>0</v>
      </c>
      <c r="R105" s="507" t="s">
        <v>62</v>
      </c>
      <c r="S105" s="507"/>
      <c r="T105" s="515" t="s">
        <v>9</v>
      </c>
      <c r="U105" s="515"/>
      <c r="V105" s="43"/>
    </row>
    <row r="106" spans="1:22" s="1" customFormat="1" ht="10.5" customHeight="1">
      <c r="A106" s="40"/>
      <c r="B106" s="30"/>
      <c r="C106" s="30"/>
      <c r="D106" s="30"/>
      <c r="E106" s="31"/>
      <c r="F106" s="31"/>
      <c r="G106" s="31"/>
      <c r="H106" s="31"/>
      <c r="I106" s="31"/>
      <c r="J106" s="31"/>
      <c r="K106" s="31"/>
      <c r="L106" s="31"/>
      <c r="M106" s="31"/>
      <c r="N106" s="32"/>
      <c r="O106" s="32"/>
      <c r="P106" s="4"/>
      <c r="Q106" s="32"/>
      <c r="R106" s="32"/>
      <c r="S106" s="41"/>
      <c r="T106" s="32"/>
      <c r="V106" s="9"/>
    </row>
    <row r="107" spans="1:22" s="1" customFormat="1" ht="41.25" customHeight="1">
      <c r="A107" s="40"/>
      <c r="B107" s="479" t="s">
        <v>2</v>
      </c>
      <c r="C107" s="479"/>
      <c r="D107" s="479"/>
      <c r="E107" s="480">
        <f>+E78</f>
        <v>56074180</v>
      </c>
      <c r="F107" s="480"/>
      <c r="G107" s="481" t="s">
        <v>83</v>
      </c>
      <c r="H107" s="481"/>
      <c r="I107" s="481"/>
      <c r="J107" s="481"/>
      <c r="K107" s="481"/>
      <c r="L107" s="203">
        <v>1</v>
      </c>
      <c r="M107" s="204">
        <f>((E107/1300000)*L107)</f>
        <v>43.133984615384612</v>
      </c>
      <c r="N107" s="9"/>
      <c r="O107" s="9"/>
      <c r="P107" s="9"/>
      <c r="Q107" s="159"/>
      <c r="R107" s="9"/>
      <c r="S107" s="9"/>
      <c r="T107" s="9"/>
      <c r="U107" s="9"/>
      <c r="V107" s="9"/>
    </row>
    <row r="108" spans="1:22" s="1" customFormat="1" ht="409.25" customHeight="1">
      <c r="A108" s="40"/>
      <c r="B108" s="520" t="s">
        <v>79</v>
      </c>
      <c r="C108" s="521"/>
      <c r="D108" s="522"/>
      <c r="E108" s="512" t="s">
        <v>200</v>
      </c>
      <c r="F108" s="513"/>
      <c r="G108" s="513"/>
      <c r="H108" s="513"/>
      <c r="I108" s="513"/>
      <c r="J108" s="513"/>
      <c r="K108" s="513"/>
      <c r="L108" s="513"/>
      <c r="M108" s="513"/>
      <c r="N108" s="513"/>
      <c r="O108" s="513"/>
      <c r="P108" s="513"/>
      <c r="Q108" s="513"/>
      <c r="R108" s="513"/>
      <c r="S108" s="513"/>
      <c r="T108" s="513"/>
      <c r="U108" s="514"/>
      <c r="V108" s="9"/>
    </row>
    <row r="109" spans="1:22" s="1" customFormat="1" ht="48.75" customHeight="1">
      <c r="A109" s="40"/>
      <c r="B109" s="482" t="s">
        <v>53</v>
      </c>
      <c r="C109" s="482"/>
      <c r="D109" s="93" t="s">
        <v>135</v>
      </c>
      <c r="E109" s="44">
        <v>56121506</v>
      </c>
      <c r="F109" s="44">
        <v>56101700</v>
      </c>
      <c r="G109" s="157">
        <v>56112100</v>
      </c>
      <c r="H109" s="157">
        <v>56121501</v>
      </c>
      <c r="I109" s="157">
        <v>56121503</v>
      </c>
      <c r="J109" s="157">
        <v>56121510</v>
      </c>
      <c r="K109" s="157">
        <v>56121015</v>
      </c>
      <c r="L109" s="205" t="s">
        <v>50</v>
      </c>
      <c r="M109" s="205" t="s">
        <v>52</v>
      </c>
      <c r="N109" s="9"/>
      <c r="O109" s="9"/>
      <c r="P109" s="9"/>
      <c r="Q109" s="159"/>
      <c r="R109" s="9"/>
      <c r="S109" s="9"/>
      <c r="T109" s="9"/>
      <c r="U109" s="9"/>
      <c r="V109" s="9"/>
    </row>
    <row r="110" spans="1:22" s="1" customFormat="1" ht="22.5" customHeight="1">
      <c r="A110" s="40"/>
      <c r="B110" s="477" t="s">
        <v>3</v>
      </c>
      <c r="C110" s="478"/>
      <c r="D110" s="46" t="s">
        <v>13</v>
      </c>
      <c r="E110" s="47"/>
      <c r="F110" s="47"/>
      <c r="G110" s="47"/>
      <c r="H110" s="47"/>
      <c r="I110" s="47"/>
      <c r="J110" s="47"/>
      <c r="K110" s="47"/>
      <c r="L110" s="45">
        <f>COUNTA(E110:K110)</f>
        <v>0</v>
      </c>
      <c r="M110" s="77" t="str">
        <f>IF(L110&gt;=4,"CUMPLE","NO CUMPLE")</f>
        <v>NO CUMPLE</v>
      </c>
      <c r="N110" s="9"/>
      <c r="O110" s="9"/>
      <c r="P110" s="9"/>
      <c r="Q110" s="159"/>
      <c r="R110" s="9"/>
      <c r="S110" s="9"/>
      <c r="T110" s="9"/>
      <c r="U110" s="9"/>
      <c r="V110" s="9"/>
    </row>
    <row r="111" spans="1:22" s="1" customFormat="1" ht="22.5" customHeight="1">
      <c r="A111" s="40"/>
      <c r="B111" s="477" t="s">
        <v>3</v>
      </c>
      <c r="C111" s="478"/>
      <c r="D111" s="46" t="s">
        <v>14</v>
      </c>
      <c r="E111" s="47">
        <v>1</v>
      </c>
      <c r="F111" s="47">
        <v>1</v>
      </c>
      <c r="G111" s="47">
        <v>1</v>
      </c>
      <c r="H111" s="47">
        <v>1</v>
      </c>
      <c r="I111" s="47">
        <v>1</v>
      </c>
      <c r="J111" s="47">
        <v>1</v>
      </c>
      <c r="K111" s="47">
        <v>1</v>
      </c>
      <c r="L111" s="45">
        <f>COUNTA(E111:K111)</f>
        <v>7</v>
      </c>
      <c r="M111" s="77" t="str">
        <f t="shared" ref="M111:M113" si="9">IF(L111&gt;=4,"CUMPLE","NO CUMPLE")</f>
        <v>CUMPLE</v>
      </c>
      <c r="N111" s="9"/>
      <c r="O111" s="9"/>
      <c r="P111" s="9"/>
      <c r="Q111" s="159"/>
      <c r="R111" s="9"/>
      <c r="S111" s="9"/>
      <c r="T111" s="9"/>
      <c r="U111" s="9"/>
      <c r="V111" s="9"/>
    </row>
    <row r="112" spans="1:22" s="1" customFormat="1" ht="22.5" customHeight="1">
      <c r="A112" s="40"/>
      <c r="B112" s="477" t="s">
        <v>3</v>
      </c>
      <c r="C112" s="478"/>
      <c r="D112" s="46" t="s">
        <v>15</v>
      </c>
      <c r="E112" s="47"/>
      <c r="F112" s="47"/>
      <c r="G112" s="47"/>
      <c r="H112" s="47"/>
      <c r="I112" s="47"/>
      <c r="J112" s="47"/>
      <c r="K112" s="47"/>
      <c r="L112" s="45">
        <f>COUNTA(E112:K112)</f>
        <v>0</v>
      </c>
      <c r="M112" s="77" t="str">
        <f t="shared" si="9"/>
        <v>NO CUMPLE</v>
      </c>
      <c r="N112" s="9"/>
      <c r="O112" s="9"/>
      <c r="P112" s="9"/>
      <c r="Q112" s="9"/>
      <c r="R112" s="9"/>
      <c r="S112" s="9"/>
      <c r="T112" s="9"/>
      <c r="U112" s="9"/>
      <c r="V112" s="9"/>
    </row>
    <row r="113" spans="1:22" s="1" customFormat="1" ht="1.5" customHeight="1">
      <c r="A113" s="40"/>
      <c r="B113" s="85"/>
      <c r="C113" s="86"/>
      <c r="D113" s="46"/>
      <c r="E113" s="47">
        <f>COUNTA(E110:E112)</f>
        <v>1</v>
      </c>
      <c r="F113" s="47">
        <f>COUNTA(F110:F112)</f>
        <v>1</v>
      </c>
      <c r="G113" s="47">
        <f>COUNTA(G110:G112)</f>
        <v>1</v>
      </c>
      <c r="H113" s="47">
        <f t="shared" ref="H113:K113" si="10">COUNTA(H110:H112)</f>
        <v>1</v>
      </c>
      <c r="I113" s="47">
        <f t="shared" si="10"/>
        <v>1</v>
      </c>
      <c r="J113" s="47">
        <f t="shared" si="10"/>
        <v>1</v>
      </c>
      <c r="K113" s="47">
        <f t="shared" si="10"/>
        <v>1</v>
      </c>
      <c r="L113" s="45">
        <f>COUNTA(E113:K113)</f>
        <v>7</v>
      </c>
      <c r="M113" s="77" t="str">
        <f t="shared" si="9"/>
        <v>CUMPLE</v>
      </c>
      <c r="N113" s="9"/>
      <c r="O113" s="9"/>
      <c r="P113" s="9"/>
      <c r="Q113" s="9"/>
      <c r="R113" s="9"/>
      <c r="S113" s="9"/>
      <c r="T113" s="9"/>
      <c r="U113" s="9"/>
      <c r="V113" s="9"/>
    </row>
    <row r="114" spans="1:22" s="1" customFormat="1" ht="22.5" customHeight="1">
      <c r="A114" s="40"/>
      <c r="B114" s="504" t="s">
        <v>51</v>
      </c>
      <c r="C114" s="505"/>
      <c r="D114" s="506"/>
      <c r="E114" s="44">
        <f>IF(E113&gt;0,1,0)</f>
        <v>1</v>
      </c>
      <c r="F114" s="44">
        <f t="shared" ref="F114:K114" si="11">IF(F113&gt;0,1,0)</f>
        <v>1</v>
      </c>
      <c r="G114" s="44">
        <f t="shared" si="11"/>
        <v>1</v>
      </c>
      <c r="H114" s="44">
        <f t="shared" si="11"/>
        <v>1</v>
      </c>
      <c r="I114" s="44">
        <f t="shared" si="11"/>
        <v>1</v>
      </c>
      <c r="J114" s="44">
        <f t="shared" si="11"/>
        <v>1</v>
      </c>
      <c r="K114" s="44">
        <f t="shared" si="11"/>
        <v>1</v>
      </c>
      <c r="L114" s="45">
        <f>SUM(E114:K114)</f>
        <v>7</v>
      </c>
      <c r="M114" s="77" t="str">
        <f>IF(L114&gt;=4,"CUMPLE","NO CUMPLE")</f>
        <v>CUMPLE</v>
      </c>
      <c r="N114" s="9"/>
      <c r="O114" s="9"/>
      <c r="P114" s="9"/>
      <c r="Q114" s="9"/>
      <c r="R114" s="9"/>
      <c r="S114" s="9"/>
      <c r="T114" s="9"/>
      <c r="U114" s="9"/>
      <c r="V114" s="9"/>
    </row>
    <row r="115" spans="1:22" s="13" customFormat="1" ht="10.5" customHeight="1">
      <c r="A115" s="48"/>
      <c r="B115" s="33"/>
      <c r="C115" s="33"/>
      <c r="D115" s="33"/>
      <c r="E115" s="33"/>
      <c r="F115" s="33"/>
      <c r="G115" s="34"/>
      <c r="H115" s="34"/>
      <c r="I115" s="34"/>
      <c r="J115" s="34"/>
      <c r="K115" s="34"/>
      <c r="L115" s="34"/>
      <c r="M115" s="34"/>
      <c r="N115" s="35"/>
      <c r="O115" s="35"/>
      <c r="P115" s="35"/>
      <c r="Q115" s="35"/>
      <c r="R115" s="35"/>
      <c r="S115" s="49"/>
      <c r="T115" s="35"/>
      <c r="U115" s="35"/>
      <c r="V115" s="48"/>
    </row>
    <row r="116" spans="1:22" s="13" customFormat="1" ht="24" customHeight="1">
      <c r="A116" s="48"/>
      <c r="B116" s="444" t="s">
        <v>58</v>
      </c>
      <c r="C116" s="445"/>
      <c r="D116" s="445"/>
      <c r="E116" s="445"/>
      <c r="F116" s="445"/>
      <c r="G116" s="445"/>
      <c r="H116" s="445"/>
      <c r="I116" s="445"/>
      <c r="J116" s="445"/>
      <c r="K116" s="445"/>
      <c r="L116" s="445"/>
      <c r="M116" s="445"/>
      <c r="N116" s="445"/>
      <c r="O116" s="445"/>
      <c r="P116" s="445"/>
      <c r="Q116" s="445"/>
      <c r="R116" s="445"/>
      <c r="S116" s="445"/>
    </row>
    <row r="117" spans="1:22" s="13" customFormat="1" ht="54" customHeight="1">
      <c r="A117" s="48"/>
      <c r="B117" s="492" t="s">
        <v>5</v>
      </c>
      <c r="C117" s="492" t="s">
        <v>33</v>
      </c>
      <c r="D117" s="492" t="s">
        <v>34</v>
      </c>
      <c r="E117" s="492" t="s">
        <v>35</v>
      </c>
      <c r="F117" s="508" t="s">
        <v>36</v>
      </c>
      <c r="G117" s="509"/>
      <c r="H117" s="509"/>
      <c r="I117" s="509"/>
      <c r="J117" s="509"/>
      <c r="K117" s="509"/>
      <c r="L117" s="516" t="s">
        <v>37</v>
      </c>
      <c r="M117" s="517"/>
      <c r="N117" s="492" t="s">
        <v>60</v>
      </c>
      <c r="O117" s="492" t="s">
        <v>16</v>
      </c>
      <c r="P117" s="494" t="s">
        <v>6</v>
      </c>
      <c r="Q117" s="492" t="s">
        <v>17</v>
      </c>
      <c r="R117" s="496" t="s">
        <v>7</v>
      </c>
      <c r="S117" s="497"/>
    </row>
    <row r="118" spans="1:22" s="2" customFormat="1" ht="142.5" customHeight="1">
      <c r="A118" s="50"/>
      <c r="B118" s="493"/>
      <c r="C118" s="493"/>
      <c r="D118" s="493"/>
      <c r="E118" s="493"/>
      <c r="F118" s="510"/>
      <c r="G118" s="511"/>
      <c r="H118" s="511"/>
      <c r="I118" s="511"/>
      <c r="J118" s="511"/>
      <c r="K118" s="511"/>
      <c r="L118" s="518"/>
      <c r="M118" s="519"/>
      <c r="N118" s="493"/>
      <c r="O118" s="493"/>
      <c r="P118" s="495"/>
      <c r="Q118" s="493"/>
      <c r="R118" s="498"/>
      <c r="S118" s="499"/>
    </row>
    <row r="119" spans="1:22" ht="10.5" customHeight="1">
      <c r="A119" s="10"/>
      <c r="B119" s="51"/>
      <c r="C119" s="52"/>
      <c r="D119" s="52"/>
      <c r="E119" s="231"/>
      <c r="F119" s="487"/>
      <c r="G119" s="487"/>
      <c r="H119" s="487"/>
      <c r="I119" s="487"/>
      <c r="J119" s="487"/>
      <c r="K119" s="487"/>
      <c r="L119" s="6"/>
      <c r="M119" s="6"/>
      <c r="N119" s="53"/>
      <c r="O119" s="53"/>
      <c r="P119" s="54"/>
      <c r="Q119" s="53"/>
      <c r="R119" s="53"/>
      <c r="S119" s="6"/>
      <c r="T119" s="6"/>
      <c r="U119" s="6"/>
    </row>
    <row r="120" spans="1:22" ht="60" customHeight="1">
      <c r="A120" s="10"/>
      <c r="B120" s="55">
        <v>1</v>
      </c>
      <c r="C120" s="24">
        <v>154</v>
      </c>
      <c r="D120" s="232">
        <v>171</v>
      </c>
      <c r="E120" s="232" t="s">
        <v>161</v>
      </c>
      <c r="F120" s="449" t="s">
        <v>157</v>
      </c>
      <c r="G120" s="450"/>
      <c r="H120" s="450"/>
      <c r="I120" s="450"/>
      <c r="J120" s="450"/>
      <c r="K120" s="450"/>
      <c r="L120" s="488" t="s">
        <v>160</v>
      </c>
      <c r="M120" s="489"/>
      <c r="N120" s="56" t="s">
        <v>156</v>
      </c>
      <c r="O120" s="57">
        <v>0.5</v>
      </c>
      <c r="P120" s="58">
        <v>3430.95</v>
      </c>
      <c r="Q120" s="59">
        <f>P120*O120</f>
        <v>1715.4749999999999</v>
      </c>
      <c r="R120" s="490" t="s">
        <v>165</v>
      </c>
      <c r="S120" s="491"/>
      <c r="T120" s="6"/>
      <c r="U120" s="6"/>
    </row>
    <row r="121" spans="1:22" ht="60" customHeight="1">
      <c r="A121" s="10"/>
      <c r="B121" s="55">
        <v>2</v>
      </c>
      <c r="C121" s="24">
        <v>235</v>
      </c>
      <c r="D121" s="25">
        <v>308</v>
      </c>
      <c r="E121" s="232" t="s">
        <v>162</v>
      </c>
      <c r="F121" s="449" t="s">
        <v>158</v>
      </c>
      <c r="G121" s="450"/>
      <c r="H121" s="450"/>
      <c r="I121" s="450"/>
      <c r="J121" s="450"/>
      <c r="K121" s="450"/>
      <c r="L121" s="488" t="s">
        <v>160</v>
      </c>
      <c r="M121" s="489"/>
      <c r="N121" s="56" t="s">
        <v>156</v>
      </c>
      <c r="O121" s="57">
        <v>1</v>
      </c>
      <c r="P121" s="58">
        <v>6377.32</v>
      </c>
      <c r="Q121" s="59">
        <f>P121*O121</f>
        <v>6377.32</v>
      </c>
      <c r="R121" s="490" t="s">
        <v>4</v>
      </c>
      <c r="S121" s="491"/>
      <c r="T121" s="6"/>
      <c r="U121" s="6"/>
    </row>
    <row r="122" spans="1:22" ht="76.5" customHeight="1">
      <c r="A122" s="10"/>
      <c r="B122" s="55">
        <v>3</v>
      </c>
      <c r="C122" s="24">
        <v>302</v>
      </c>
      <c r="D122" s="25">
        <v>447</v>
      </c>
      <c r="E122" s="232" t="s">
        <v>163</v>
      </c>
      <c r="F122" s="449" t="s">
        <v>159</v>
      </c>
      <c r="G122" s="450"/>
      <c r="H122" s="450"/>
      <c r="I122" s="450"/>
      <c r="J122" s="450"/>
      <c r="K122" s="450"/>
      <c r="L122" s="488" t="s">
        <v>160</v>
      </c>
      <c r="M122" s="489"/>
      <c r="N122" s="56" t="s">
        <v>156</v>
      </c>
      <c r="O122" s="57">
        <v>1</v>
      </c>
      <c r="P122" s="58">
        <v>1108.7</v>
      </c>
      <c r="Q122" s="59">
        <f>P122*O122</f>
        <v>1108.7</v>
      </c>
      <c r="R122" s="490" t="s">
        <v>164</v>
      </c>
      <c r="S122" s="491"/>
      <c r="T122" s="6"/>
      <c r="U122" s="6"/>
    </row>
    <row r="123" spans="1:22" ht="10.5" customHeight="1">
      <c r="A123" s="10"/>
      <c r="B123" s="60"/>
      <c r="C123" s="61"/>
      <c r="D123" s="61"/>
      <c r="E123" s="62"/>
      <c r="F123" s="63"/>
      <c r="G123" s="63"/>
      <c r="H123" s="63"/>
      <c r="I123" s="63"/>
      <c r="J123" s="63"/>
      <c r="K123" s="63"/>
      <c r="L123" s="63"/>
      <c r="M123" s="63"/>
      <c r="N123" s="18"/>
      <c r="O123" s="19"/>
      <c r="P123" s="20"/>
      <c r="Q123" s="21"/>
      <c r="R123" s="21"/>
      <c r="S123" s="64"/>
      <c r="T123" s="20"/>
      <c r="U123" s="20"/>
    </row>
    <row r="124" spans="1:22" ht="18" customHeight="1">
      <c r="A124" s="10"/>
      <c r="B124" s="441" t="s">
        <v>8</v>
      </c>
      <c r="C124" s="442"/>
      <c r="D124" s="442"/>
      <c r="E124" s="442"/>
      <c r="F124" s="442"/>
      <c r="G124" s="442"/>
      <c r="H124" s="442"/>
      <c r="I124" s="442"/>
      <c r="J124" s="442"/>
      <c r="K124" s="442"/>
      <c r="L124" s="442"/>
      <c r="M124" s="442"/>
      <c r="N124" s="442"/>
      <c r="O124" s="442"/>
      <c r="P124" s="442"/>
      <c r="Q124" s="443"/>
      <c r="R124" s="65">
        <f>SUM(Q120:Q122)</f>
        <v>9201.4950000000008</v>
      </c>
      <c r="S124" s="111" t="str">
        <f>IF(R124&gt;M107,"CUMPLE","NO CUMPLE")</f>
        <v>CUMPLE</v>
      </c>
      <c r="V124" s="10"/>
    </row>
    <row r="125" spans="1:22" ht="18" customHeight="1">
      <c r="A125" s="10"/>
      <c r="B125" s="5"/>
      <c r="C125" s="5"/>
      <c r="D125" s="5"/>
      <c r="E125" s="5"/>
      <c r="F125" s="5"/>
      <c r="G125" s="5"/>
      <c r="H125" s="5"/>
      <c r="I125" s="5"/>
      <c r="J125" s="5"/>
      <c r="K125" s="5"/>
      <c r="L125" s="5"/>
      <c r="M125" s="5"/>
      <c r="N125" s="5"/>
      <c r="O125" s="5"/>
      <c r="P125" s="5"/>
      <c r="Q125" s="5"/>
      <c r="R125" s="5"/>
      <c r="S125" s="5"/>
      <c r="T125" s="112"/>
      <c r="U125" s="5"/>
      <c r="V125" s="10"/>
    </row>
    <row r="126" spans="1:22" ht="18" customHeight="1" thickBot="1">
      <c r="A126" s="10"/>
      <c r="B126" s="5"/>
      <c r="C126" s="5"/>
      <c r="D126" s="5"/>
      <c r="E126" s="5"/>
      <c r="F126" s="5"/>
      <c r="G126" s="5"/>
      <c r="H126" s="5"/>
      <c r="I126" s="5"/>
      <c r="J126" s="5"/>
      <c r="K126" s="5"/>
      <c r="L126" s="5"/>
      <c r="M126" s="5"/>
      <c r="N126" s="5"/>
      <c r="O126" s="5"/>
      <c r="P126" s="5"/>
      <c r="Q126" s="5"/>
      <c r="R126" s="5"/>
      <c r="S126" s="5"/>
      <c r="T126" s="112"/>
      <c r="U126" s="5"/>
      <c r="V126" s="10"/>
    </row>
    <row r="127" spans="1:22" s="1" customFormat="1" ht="24.75" customHeight="1" thickBot="1">
      <c r="A127" s="40"/>
      <c r="B127" s="233">
        <v>5</v>
      </c>
      <c r="C127" s="451" t="s">
        <v>89</v>
      </c>
      <c r="D127" s="452"/>
      <c r="E127" s="452"/>
      <c r="F127" s="452"/>
      <c r="G127" s="452"/>
      <c r="H127" s="452"/>
      <c r="I127" s="452"/>
      <c r="J127" s="452"/>
      <c r="K127" s="452"/>
      <c r="L127" s="452"/>
      <c r="M127" s="453"/>
      <c r="N127" s="29"/>
      <c r="O127" s="9"/>
      <c r="P127" s="9"/>
      <c r="Q127" s="9"/>
      <c r="R127" s="9"/>
      <c r="S127" s="9"/>
      <c r="T127" s="9"/>
      <c r="U127" s="9"/>
      <c r="V127" s="9"/>
    </row>
    <row r="128" spans="1:22" s="1" customFormat="1" ht="10.5" customHeight="1" thickBot="1">
      <c r="A128" s="40"/>
      <c r="B128" s="32"/>
      <c r="C128" s="4"/>
      <c r="D128" s="4"/>
      <c r="E128" s="32"/>
      <c r="F128" s="32"/>
      <c r="G128" s="41"/>
      <c r="H128" s="41"/>
      <c r="I128" s="41"/>
      <c r="J128" s="41"/>
      <c r="K128" s="41"/>
      <c r="L128" s="32"/>
      <c r="N128" s="32"/>
      <c r="O128" s="9"/>
      <c r="P128" s="9"/>
      <c r="Q128" s="9"/>
      <c r="R128" s="9"/>
      <c r="S128" s="9"/>
      <c r="T128" s="9"/>
      <c r="U128" s="9"/>
      <c r="V128" s="9"/>
    </row>
    <row r="129" spans="1:22" s="1" customFormat="1" ht="24.75" customHeight="1" thickBot="1">
      <c r="A129" s="40"/>
      <c r="B129" s="32"/>
      <c r="C129" s="4"/>
      <c r="D129" s="4"/>
      <c r="E129" s="22"/>
      <c r="F129" s="22"/>
      <c r="G129" s="484" t="s">
        <v>174</v>
      </c>
      <c r="H129" s="485"/>
      <c r="I129" s="485"/>
      <c r="J129" s="485"/>
      <c r="K129" s="485"/>
      <c r="L129" s="485"/>
      <c r="M129" s="486"/>
      <c r="N129" s="32"/>
      <c r="O129" s="9"/>
      <c r="P129" s="9"/>
      <c r="Q129" s="9"/>
      <c r="R129" s="9"/>
      <c r="S129" s="9"/>
      <c r="T129" s="9"/>
      <c r="U129" s="9"/>
      <c r="V129" s="9"/>
    </row>
    <row r="130" spans="1:22" s="1" customFormat="1" ht="96.5" customHeight="1" thickBot="1">
      <c r="A130" s="40"/>
      <c r="B130" s="32"/>
      <c r="C130" s="4"/>
      <c r="E130" s="23"/>
      <c r="F130" s="23"/>
      <c r="G130" s="500"/>
      <c r="H130" s="501"/>
      <c r="I130" s="501"/>
      <c r="J130" s="501"/>
      <c r="K130" s="501"/>
      <c r="L130" s="502"/>
      <c r="M130" s="503"/>
      <c r="N130" s="32"/>
      <c r="O130" s="158"/>
      <c r="P130" s="9"/>
      <c r="Q130" s="9"/>
      <c r="R130" s="9"/>
      <c r="S130" s="9"/>
      <c r="T130" s="9"/>
      <c r="U130" s="9"/>
      <c r="V130" s="9"/>
    </row>
    <row r="131" spans="1:22" s="1" customFormat="1" ht="10.5" customHeight="1">
      <c r="A131" s="40"/>
      <c r="B131" s="30"/>
      <c r="C131" s="30"/>
      <c r="D131" s="30"/>
      <c r="E131" s="31"/>
      <c r="F131" s="31"/>
      <c r="G131" s="31"/>
      <c r="H131" s="31"/>
      <c r="I131" s="31"/>
      <c r="J131" s="31"/>
      <c r="K131" s="31"/>
      <c r="L131" s="31"/>
      <c r="M131" s="31"/>
      <c r="N131" s="32"/>
      <c r="O131" s="32"/>
      <c r="P131" s="4"/>
      <c r="Q131" s="32"/>
      <c r="R131" s="32"/>
      <c r="S131" s="41"/>
      <c r="T131" s="32"/>
      <c r="U131" s="32"/>
      <c r="V131" s="9"/>
    </row>
    <row r="132" spans="1:22" s="7" customFormat="1" ht="18">
      <c r="A132" s="8"/>
      <c r="B132" s="462" t="s">
        <v>1</v>
      </c>
      <c r="C132" s="463"/>
      <c r="D132" s="464"/>
      <c r="E132" s="471" t="s">
        <v>89</v>
      </c>
      <c r="F132" s="472"/>
      <c r="G132" s="472"/>
      <c r="H132" s="472"/>
      <c r="I132" s="472"/>
      <c r="J132" s="472"/>
      <c r="K132" s="472"/>
      <c r="L132" s="483" t="s">
        <v>89</v>
      </c>
      <c r="M132" s="483"/>
      <c r="N132" s="483"/>
      <c r="O132" s="507" t="s">
        <v>61</v>
      </c>
      <c r="P132" s="507"/>
      <c r="Q132" s="113">
        <v>1</v>
      </c>
      <c r="R132" s="507" t="s">
        <v>62</v>
      </c>
      <c r="S132" s="507"/>
      <c r="T132" s="515" t="s">
        <v>63</v>
      </c>
      <c r="U132" s="515"/>
      <c r="V132" s="42"/>
    </row>
    <row r="133" spans="1:22" s="7" customFormat="1" ht="18">
      <c r="A133" s="8"/>
      <c r="B133" s="465"/>
      <c r="C133" s="466"/>
      <c r="D133" s="467"/>
      <c r="E133" s="473"/>
      <c r="F133" s="474"/>
      <c r="G133" s="474"/>
      <c r="H133" s="474"/>
      <c r="I133" s="474"/>
      <c r="J133" s="474"/>
      <c r="K133" s="474"/>
      <c r="L133" s="483" t="s">
        <v>9</v>
      </c>
      <c r="M133" s="483"/>
      <c r="N133" s="483"/>
      <c r="O133" s="507" t="s">
        <v>61</v>
      </c>
      <c r="P133" s="507"/>
      <c r="Q133" s="113">
        <v>0</v>
      </c>
      <c r="R133" s="507" t="s">
        <v>62</v>
      </c>
      <c r="S133" s="507"/>
      <c r="T133" s="515" t="s">
        <v>9</v>
      </c>
      <c r="U133" s="515"/>
      <c r="V133" s="42"/>
    </row>
    <row r="134" spans="1:22" s="1" customFormat="1" ht="23">
      <c r="A134" s="40"/>
      <c r="B134" s="468"/>
      <c r="C134" s="469"/>
      <c r="D134" s="470"/>
      <c r="E134" s="475"/>
      <c r="F134" s="476"/>
      <c r="G134" s="476"/>
      <c r="H134" s="476"/>
      <c r="I134" s="476"/>
      <c r="J134" s="476"/>
      <c r="K134" s="476"/>
      <c r="L134" s="483" t="s">
        <v>9</v>
      </c>
      <c r="M134" s="483"/>
      <c r="N134" s="483"/>
      <c r="O134" s="507" t="s">
        <v>61</v>
      </c>
      <c r="P134" s="507"/>
      <c r="Q134" s="113">
        <v>0</v>
      </c>
      <c r="R134" s="507" t="s">
        <v>62</v>
      </c>
      <c r="S134" s="507"/>
      <c r="T134" s="515" t="s">
        <v>9</v>
      </c>
      <c r="U134" s="515"/>
      <c r="V134" s="43"/>
    </row>
    <row r="135" spans="1:22" s="1" customFormat="1" ht="10.5" customHeight="1">
      <c r="A135" s="40"/>
      <c r="B135" s="30"/>
      <c r="C135" s="30"/>
      <c r="D135" s="30"/>
      <c r="E135" s="31"/>
      <c r="F135" s="31"/>
      <c r="G135" s="31"/>
      <c r="H135" s="31"/>
      <c r="I135" s="31"/>
      <c r="J135" s="31"/>
      <c r="K135" s="31"/>
      <c r="L135" s="31"/>
      <c r="M135" s="31"/>
      <c r="N135" s="32"/>
      <c r="O135" s="32"/>
      <c r="P135" s="4"/>
      <c r="Q135" s="32"/>
      <c r="R135" s="32"/>
      <c r="S135" s="41"/>
      <c r="T135" s="32"/>
      <c r="V135" s="9"/>
    </row>
    <row r="136" spans="1:22" s="1" customFormat="1" ht="41.25" customHeight="1">
      <c r="A136" s="40"/>
      <c r="B136" s="479" t="s">
        <v>2</v>
      </c>
      <c r="C136" s="479"/>
      <c r="D136" s="479"/>
      <c r="E136" s="480">
        <f>+E107</f>
        <v>56074180</v>
      </c>
      <c r="F136" s="480"/>
      <c r="G136" s="481" t="s">
        <v>83</v>
      </c>
      <c r="H136" s="481"/>
      <c r="I136" s="481"/>
      <c r="J136" s="481"/>
      <c r="K136" s="481"/>
      <c r="L136" s="203">
        <v>1</v>
      </c>
      <c r="M136" s="204">
        <f>((E136/1300000)*L136)</f>
        <v>43.133984615384612</v>
      </c>
      <c r="N136" s="9"/>
      <c r="O136" s="9"/>
      <c r="P136" s="9"/>
      <c r="Q136" s="159"/>
      <c r="R136" s="9"/>
      <c r="S136" s="9"/>
      <c r="T136" s="9"/>
      <c r="U136" s="9"/>
      <c r="V136" s="9"/>
    </row>
    <row r="137" spans="1:22" s="1" customFormat="1" ht="409.25" customHeight="1">
      <c r="A137" s="40"/>
      <c r="B137" s="520" t="s">
        <v>79</v>
      </c>
      <c r="C137" s="521"/>
      <c r="D137" s="522"/>
      <c r="E137" s="512" t="s">
        <v>200</v>
      </c>
      <c r="F137" s="513"/>
      <c r="G137" s="513"/>
      <c r="H137" s="513"/>
      <c r="I137" s="513"/>
      <c r="J137" s="513"/>
      <c r="K137" s="513"/>
      <c r="L137" s="513"/>
      <c r="M137" s="513"/>
      <c r="N137" s="513"/>
      <c r="O137" s="513"/>
      <c r="P137" s="513"/>
      <c r="Q137" s="513"/>
      <c r="R137" s="513"/>
      <c r="S137" s="513"/>
      <c r="T137" s="513"/>
      <c r="U137" s="514"/>
      <c r="V137" s="9"/>
    </row>
    <row r="138" spans="1:22" s="1" customFormat="1" ht="48.75" customHeight="1">
      <c r="A138" s="40"/>
      <c r="B138" s="482" t="s">
        <v>53</v>
      </c>
      <c r="C138" s="482"/>
      <c r="D138" s="93" t="s">
        <v>135</v>
      </c>
      <c r="E138" s="44">
        <v>56121506</v>
      </c>
      <c r="F138" s="44">
        <v>56101700</v>
      </c>
      <c r="G138" s="157">
        <v>56112100</v>
      </c>
      <c r="H138" s="157">
        <v>56121501</v>
      </c>
      <c r="I138" s="157">
        <v>56121503</v>
      </c>
      <c r="J138" s="157">
        <v>56121510</v>
      </c>
      <c r="K138" s="157">
        <v>56121015</v>
      </c>
      <c r="L138" s="205" t="s">
        <v>50</v>
      </c>
      <c r="M138" s="205" t="s">
        <v>52</v>
      </c>
      <c r="N138" s="9"/>
      <c r="O138" s="9"/>
      <c r="P138" s="9"/>
      <c r="Q138" s="159"/>
      <c r="R138" s="9"/>
      <c r="S138" s="9"/>
      <c r="T138" s="9"/>
      <c r="U138" s="9"/>
      <c r="V138" s="9"/>
    </row>
    <row r="139" spans="1:22" s="1" customFormat="1" ht="22.5" customHeight="1">
      <c r="A139" s="40"/>
      <c r="B139" s="477" t="s">
        <v>3</v>
      </c>
      <c r="C139" s="478"/>
      <c r="D139" s="46" t="s">
        <v>13</v>
      </c>
      <c r="E139" s="47">
        <v>1</v>
      </c>
      <c r="F139" s="47">
        <v>1</v>
      </c>
      <c r="G139" s="47">
        <v>1</v>
      </c>
      <c r="H139" s="47">
        <v>1</v>
      </c>
      <c r="I139" s="47">
        <v>1</v>
      </c>
      <c r="J139" s="47">
        <v>1</v>
      </c>
      <c r="K139" s="47">
        <v>1</v>
      </c>
      <c r="L139" s="45">
        <f>COUNTA(E139:K139)</f>
        <v>7</v>
      </c>
      <c r="M139" s="77" t="str">
        <f>IF(L139&gt;=4,"CUMPLE","NO CUMPLE")</f>
        <v>CUMPLE</v>
      </c>
      <c r="N139" s="9"/>
      <c r="O139" s="9"/>
      <c r="P139" s="9"/>
      <c r="Q139" s="159"/>
      <c r="R139" s="9"/>
      <c r="S139" s="9"/>
      <c r="T139" s="9"/>
      <c r="U139" s="9"/>
      <c r="V139" s="9"/>
    </row>
    <row r="140" spans="1:22" s="1" customFormat="1" ht="22.5" customHeight="1">
      <c r="A140" s="40"/>
      <c r="B140" s="477" t="s">
        <v>3</v>
      </c>
      <c r="C140" s="478"/>
      <c r="D140" s="46" t="s">
        <v>14</v>
      </c>
      <c r="E140" s="47">
        <v>1</v>
      </c>
      <c r="F140" s="47">
        <v>1</v>
      </c>
      <c r="G140" s="47">
        <v>1</v>
      </c>
      <c r="H140" s="47">
        <v>1</v>
      </c>
      <c r="I140" s="47">
        <v>1</v>
      </c>
      <c r="J140" s="47">
        <v>1</v>
      </c>
      <c r="K140" s="47">
        <v>1</v>
      </c>
      <c r="L140" s="45">
        <f>COUNTA(E140:K140)</f>
        <v>7</v>
      </c>
      <c r="M140" s="77" t="str">
        <f t="shared" ref="M140:M142" si="12">IF(L140&gt;=4,"CUMPLE","NO CUMPLE")</f>
        <v>CUMPLE</v>
      </c>
      <c r="N140" s="9"/>
      <c r="O140" s="9"/>
      <c r="P140" s="9"/>
      <c r="Q140" s="159"/>
      <c r="R140" s="9"/>
      <c r="S140" s="9"/>
      <c r="T140" s="9"/>
      <c r="U140" s="9"/>
      <c r="V140" s="9"/>
    </row>
    <row r="141" spans="1:22" s="1" customFormat="1" ht="22.5" customHeight="1">
      <c r="A141" s="40"/>
      <c r="B141" s="477" t="s">
        <v>3</v>
      </c>
      <c r="C141" s="478"/>
      <c r="D141" s="46" t="s">
        <v>15</v>
      </c>
      <c r="E141" s="47"/>
      <c r="F141" s="47"/>
      <c r="G141" s="47"/>
      <c r="H141" s="47"/>
      <c r="I141" s="47"/>
      <c r="J141" s="47"/>
      <c r="K141" s="47"/>
      <c r="L141" s="45">
        <f>COUNTA(E141:K141)</f>
        <v>0</v>
      </c>
      <c r="M141" s="77" t="str">
        <f t="shared" si="12"/>
        <v>NO CUMPLE</v>
      </c>
      <c r="N141" s="9"/>
      <c r="O141" s="9"/>
      <c r="P141" s="9"/>
      <c r="Q141" s="9"/>
      <c r="R141" s="9"/>
      <c r="S141" s="9"/>
      <c r="T141" s="9"/>
      <c r="U141" s="9"/>
      <c r="V141" s="9"/>
    </row>
    <row r="142" spans="1:22" s="1" customFormat="1" ht="1.5" customHeight="1">
      <c r="A142" s="40"/>
      <c r="B142" s="85"/>
      <c r="C142" s="86"/>
      <c r="D142" s="46"/>
      <c r="E142" s="47">
        <f>COUNTA(E139:E141)</f>
        <v>2</v>
      </c>
      <c r="F142" s="47">
        <f>COUNTA(F139:F141)</f>
        <v>2</v>
      </c>
      <c r="G142" s="47">
        <f>COUNTA(G139:G141)</f>
        <v>2</v>
      </c>
      <c r="H142" s="47">
        <f t="shared" ref="H142:K142" si="13">COUNTA(H139:H141)</f>
        <v>2</v>
      </c>
      <c r="I142" s="47">
        <f t="shared" si="13"/>
        <v>2</v>
      </c>
      <c r="J142" s="47">
        <f t="shared" si="13"/>
        <v>2</v>
      </c>
      <c r="K142" s="47">
        <f t="shared" si="13"/>
        <v>2</v>
      </c>
      <c r="L142" s="45">
        <f>COUNTA(E142:K142)</f>
        <v>7</v>
      </c>
      <c r="M142" s="77" t="str">
        <f t="shared" si="12"/>
        <v>CUMPLE</v>
      </c>
      <c r="N142" s="9"/>
      <c r="O142" s="9"/>
      <c r="P142" s="9"/>
      <c r="Q142" s="9"/>
      <c r="R142" s="9"/>
      <c r="S142" s="9"/>
      <c r="T142" s="9"/>
      <c r="U142" s="9"/>
      <c r="V142" s="9"/>
    </row>
    <row r="143" spans="1:22" s="1" customFormat="1" ht="22.5" customHeight="1">
      <c r="A143" s="40"/>
      <c r="B143" s="504" t="s">
        <v>51</v>
      </c>
      <c r="C143" s="505"/>
      <c r="D143" s="506"/>
      <c r="E143" s="44">
        <f>IF(E142&gt;0,1,0)</f>
        <v>1</v>
      </c>
      <c r="F143" s="44">
        <f t="shared" ref="F143:K143" si="14">IF(F142&gt;0,1,0)</f>
        <v>1</v>
      </c>
      <c r="G143" s="44">
        <f t="shared" si="14"/>
        <v>1</v>
      </c>
      <c r="H143" s="44">
        <f t="shared" si="14"/>
        <v>1</v>
      </c>
      <c r="I143" s="44">
        <f t="shared" si="14"/>
        <v>1</v>
      </c>
      <c r="J143" s="44">
        <f t="shared" si="14"/>
        <v>1</v>
      </c>
      <c r="K143" s="44">
        <f t="shared" si="14"/>
        <v>1</v>
      </c>
      <c r="L143" s="45">
        <f>SUM(E143:K143)</f>
        <v>7</v>
      </c>
      <c r="M143" s="77" t="str">
        <f>IF(L143&gt;=4,"CUMPLE","NO CUMPLE")</f>
        <v>CUMPLE</v>
      </c>
      <c r="N143" s="9"/>
      <c r="O143" s="9"/>
      <c r="P143" s="9"/>
      <c r="Q143" s="9"/>
      <c r="R143" s="9"/>
      <c r="S143" s="9"/>
      <c r="T143" s="9"/>
      <c r="U143" s="9"/>
      <c r="V143" s="9"/>
    </row>
    <row r="144" spans="1:22" s="13" customFormat="1" ht="10.5" customHeight="1">
      <c r="A144" s="48"/>
      <c r="B144" s="33"/>
      <c r="C144" s="33"/>
      <c r="D144" s="33"/>
      <c r="E144" s="33"/>
      <c r="F144" s="33"/>
      <c r="G144" s="34"/>
      <c r="H144" s="34"/>
      <c r="I144" s="34"/>
      <c r="J144" s="34"/>
      <c r="K144" s="34"/>
      <c r="L144" s="34"/>
      <c r="M144" s="34"/>
      <c r="N144" s="35"/>
      <c r="O144" s="35"/>
      <c r="P144" s="35"/>
      <c r="Q144" s="35"/>
      <c r="R144" s="35"/>
      <c r="S144" s="49"/>
      <c r="T144" s="35"/>
      <c r="U144" s="35"/>
      <c r="V144" s="48"/>
    </row>
    <row r="145" spans="1:22" s="13" customFormat="1" ht="24" customHeight="1">
      <c r="A145" s="48"/>
      <c r="B145" s="444" t="s">
        <v>58</v>
      </c>
      <c r="C145" s="445"/>
      <c r="D145" s="445"/>
      <c r="E145" s="445"/>
      <c r="F145" s="445"/>
      <c r="G145" s="445"/>
      <c r="H145" s="445"/>
      <c r="I145" s="445"/>
      <c r="J145" s="445"/>
      <c r="K145" s="445"/>
      <c r="L145" s="445"/>
      <c r="M145" s="445"/>
      <c r="N145" s="445"/>
      <c r="O145" s="445"/>
      <c r="P145" s="445"/>
      <c r="Q145" s="445"/>
      <c r="R145" s="445"/>
      <c r="S145" s="445"/>
    </row>
    <row r="146" spans="1:22" s="13" customFormat="1" ht="54" customHeight="1">
      <c r="A146" s="48"/>
      <c r="B146" s="492" t="s">
        <v>5</v>
      </c>
      <c r="C146" s="492" t="s">
        <v>33</v>
      </c>
      <c r="D146" s="492" t="s">
        <v>34</v>
      </c>
      <c r="E146" s="492" t="s">
        <v>35</v>
      </c>
      <c r="F146" s="508" t="s">
        <v>36</v>
      </c>
      <c r="G146" s="509"/>
      <c r="H146" s="509"/>
      <c r="I146" s="509"/>
      <c r="J146" s="509"/>
      <c r="K146" s="509"/>
      <c r="L146" s="516" t="s">
        <v>37</v>
      </c>
      <c r="M146" s="517"/>
      <c r="N146" s="492" t="s">
        <v>60</v>
      </c>
      <c r="O146" s="492" t="s">
        <v>16</v>
      </c>
      <c r="P146" s="494" t="s">
        <v>6</v>
      </c>
      <c r="Q146" s="492" t="s">
        <v>17</v>
      </c>
      <c r="R146" s="496" t="s">
        <v>7</v>
      </c>
      <c r="S146" s="497"/>
    </row>
    <row r="147" spans="1:22" s="2" customFormat="1" ht="142.5" customHeight="1">
      <c r="A147" s="50"/>
      <c r="B147" s="493"/>
      <c r="C147" s="493"/>
      <c r="D147" s="493"/>
      <c r="E147" s="493"/>
      <c r="F147" s="510"/>
      <c r="G147" s="511"/>
      <c r="H147" s="511"/>
      <c r="I147" s="511"/>
      <c r="J147" s="511"/>
      <c r="K147" s="511"/>
      <c r="L147" s="518"/>
      <c r="M147" s="519"/>
      <c r="N147" s="493"/>
      <c r="O147" s="493"/>
      <c r="P147" s="495"/>
      <c r="Q147" s="493"/>
      <c r="R147" s="498"/>
      <c r="S147" s="499"/>
    </row>
    <row r="148" spans="1:22" ht="10.5" customHeight="1">
      <c r="A148" s="10"/>
      <c r="B148" s="51"/>
      <c r="C148" s="52"/>
      <c r="D148" s="52"/>
      <c r="E148" s="231"/>
      <c r="F148" s="487"/>
      <c r="G148" s="487"/>
      <c r="H148" s="487"/>
      <c r="I148" s="487"/>
      <c r="J148" s="487"/>
      <c r="K148" s="487"/>
      <c r="L148" s="6"/>
      <c r="M148" s="6"/>
      <c r="N148" s="53"/>
      <c r="O148" s="53"/>
      <c r="P148" s="54"/>
      <c r="Q148" s="53"/>
      <c r="R148" s="53"/>
      <c r="S148" s="6"/>
      <c r="T148" s="6"/>
      <c r="U148" s="6"/>
    </row>
    <row r="149" spans="1:22" ht="60" customHeight="1">
      <c r="A149" s="10"/>
      <c r="B149" s="55">
        <v>1</v>
      </c>
      <c r="C149" s="24">
        <v>32</v>
      </c>
      <c r="D149" s="232" t="s">
        <v>167</v>
      </c>
      <c r="E149" s="232" t="s">
        <v>169</v>
      </c>
      <c r="F149" s="449" t="s">
        <v>171</v>
      </c>
      <c r="G149" s="450"/>
      <c r="H149" s="450"/>
      <c r="I149" s="450"/>
      <c r="J149" s="450"/>
      <c r="K149" s="450"/>
      <c r="L149" s="488" t="s">
        <v>166</v>
      </c>
      <c r="M149" s="489"/>
      <c r="N149" s="56" t="s">
        <v>89</v>
      </c>
      <c r="O149" s="57">
        <v>1</v>
      </c>
      <c r="P149" s="58">
        <v>855.29</v>
      </c>
      <c r="Q149" s="59">
        <f>P149*O149</f>
        <v>855.29</v>
      </c>
      <c r="R149" s="490"/>
      <c r="S149" s="491"/>
      <c r="T149" s="6"/>
      <c r="U149" s="6"/>
    </row>
    <row r="150" spans="1:22" ht="60" customHeight="1">
      <c r="A150" s="10"/>
      <c r="B150" s="55">
        <v>2</v>
      </c>
      <c r="C150" s="24">
        <v>180</v>
      </c>
      <c r="D150" s="25" t="s">
        <v>168</v>
      </c>
      <c r="E150" s="232" t="s">
        <v>170</v>
      </c>
      <c r="F150" s="449" t="s">
        <v>172</v>
      </c>
      <c r="G150" s="450"/>
      <c r="H150" s="450"/>
      <c r="I150" s="450"/>
      <c r="J150" s="450"/>
      <c r="K150" s="450"/>
      <c r="L150" s="488" t="s">
        <v>166</v>
      </c>
      <c r="M150" s="489"/>
      <c r="N150" s="56" t="s">
        <v>173</v>
      </c>
      <c r="O150" s="57">
        <v>0.8</v>
      </c>
      <c r="P150" s="58">
        <v>2076.2600000000002</v>
      </c>
      <c r="Q150" s="59">
        <f>P150*O150</f>
        <v>1661.0080000000003</v>
      </c>
      <c r="R150" s="490"/>
      <c r="S150" s="491"/>
      <c r="T150" s="6"/>
      <c r="U150" s="6"/>
    </row>
    <row r="151" spans="1:22" ht="76.5" customHeight="1">
      <c r="A151" s="10"/>
      <c r="B151" s="55">
        <v>3</v>
      </c>
      <c r="C151" s="24"/>
      <c r="D151" s="25"/>
      <c r="E151" s="232"/>
      <c r="F151" s="449"/>
      <c r="G151" s="450"/>
      <c r="H151" s="450"/>
      <c r="I151" s="450"/>
      <c r="J151" s="450"/>
      <c r="K151" s="450"/>
      <c r="L151" s="488"/>
      <c r="M151" s="489"/>
      <c r="N151" s="56"/>
      <c r="O151" s="57"/>
      <c r="P151" s="58"/>
      <c r="Q151" s="59">
        <f>P151*O151</f>
        <v>0</v>
      </c>
      <c r="R151" s="490"/>
      <c r="S151" s="491"/>
      <c r="T151" s="6"/>
      <c r="U151" s="6"/>
    </row>
    <row r="152" spans="1:22" ht="10.5" customHeight="1">
      <c r="A152" s="10"/>
      <c r="B152" s="60"/>
      <c r="C152" s="61"/>
      <c r="D152" s="61"/>
      <c r="E152" s="62"/>
      <c r="F152" s="63"/>
      <c r="G152" s="63"/>
      <c r="H152" s="63"/>
      <c r="I152" s="63"/>
      <c r="J152" s="63"/>
      <c r="K152" s="63"/>
      <c r="L152" s="63"/>
      <c r="M152" s="63"/>
      <c r="N152" s="18"/>
      <c r="O152" s="19"/>
      <c r="P152" s="20"/>
      <c r="Q152" s="21"/>
      <c r="R152" s="21"/>
      <c r="S152" s="64"/>
      <c r="T152" s="20"/>
      <c r="U152" s="20"/>
    </row>
    <row r="153" spans="1:22" ht="18" customHeight="1">
      <c r="A153" s="10"/>
      <c r="B153" s="441" t="s">
        <v>8</v>
      </c>
      <c r="C153" s="442"/>
      <c r="D153" s="442"/>
      <c r="E153" s="442"/>
      <c r="F153" s="442"/>
      <c r="G153" s="442"/>
      <c r="H153" s="442"/>
      <c r="I153" s="442"/>
      <c r="J153" s="442"/>
      <c r="K153" s="442"/>
      <c r="L153" s="442"/>
      <c r="M153" s="442"/>
      <c r="N153" s="442"/>
      <c r="O153" s="442"/>
      <c r="P153" s="442"/>
      <c r="Q153" s="443"/>
      <c r="R153" s="65">
        <f>SUM(Q149:Q151)</f>
        <v>2516.2980000000002</v>
      </c>
      <c r="S153" s="111" t="str">
        <f>IF(R153&gt;M136,"CUMPLE","NO CUMPLE")</f>
        <v>CUMPLE</v>
      </c>
      <c r="V153" s="10"/>
    </row>
    <row r="154" spans="1:22" ht="18" customHeight="1">
      <c r="A154" s="10"/>
      <c r="B154" s="208"/>
      <c r="C154" s="208"/>
      <c r="D154" s="208"/>
      <c r="E154" s="208"/>
      <c r="F154" s="208"/>
      <c r="G154" s="208"/>
      <c r="H154" s="208"/>
      <c r="I154" s="208"/>
      <c r="J154" s="208"/>
      <c r="K154" s="208"/>
      <c r="L154" s="208"/>
      <c r="M154" s="208"/>
      <c r="N154" s="208"/>
      <c r="O154" s="208"/>
      <c r="P154" s="208"/>
      <c r="Q154" s="208"/>
      <c r="R154" s="209"/>
      <c r="S154" s="5"/>
      <c r="V154" s="10"/>
    </row>
    <row r="155" spans="1:22" ht="17" thickBot="1">
      <c r="B155" s="60"/>
      <c r="C155" s="61"/>
      <c r="D155" s="61"/>
      <c r="E155" s="62"/>
      <c r="F155" s="63"/>
      <c r="G155" s="63"/>
      <c r="H155" s="63"/>
      <c r="I155" s="63"/>
      <c r="J155" s="63"/>
      <c r="K155" s="63"/>
      <c r="L155" s="63"/>
      <c r="M155" s="63"/>
      <c r="N155" s="18"/>
      <c r="O155" s="19"/>
      <c r="P155" s="20"/>
      <c r="Q155" s="21"/>
      <c r="R155" s="21"/>
      <c r="S155" s="64"/>
      <c r="T155" s="20"/>
      <c r="U155" s="20"/>
    </row>
    <row r="156" spans="1:22" s="1" customFormat="1" ht="24.75" customHeight="1" thickBot="1">
      <c r="A156" s="40"/>
      <c r="B156" s="233">
        <v>6</v>
      </c>
      <c r="C156" s="451" t="s">
        <v>175</v>
      </c>
      <c r="D156" s="452"/>
      <c r="E156" s="452"/>
      <c r="F156" s="452"/>
      <c r="G156" s="452"/>
      <c r="H156" s="452"/>
      <c r="I156" s="452"/>
      <c r="J156" s="452"/>
      <c r="K156" s="452"/>
      <c r="L156" s="452"/>
      <c r="M156" s="453"/>
      <c r="N156" s="29"/>
      <c r="O156" s="9"/>
      <c r="P156" s="9"/>
      <c r="Q156" s="9"/>
      <c r="R156" s="9"/>
      <c r="S156" s="9"/>
      <c r="T156" s="9"/>
      <c r="U156" s="9"/>
      <c r="V156" s="9"/>
    </row>
    <row r="157" spans="1:22" s="1" customFormat="1" ht="10.5" customHeight="1" thickBot="1">
      <c r="A157" s="40"/>
      <c r="B157" s="32"/>
      <c r="C157" s="4"/>
      <c r="D157" s="4"/>
      <c r="E157" s="32"/>
      <c r="F157" s="32"/>
      <c r="G157" s="41"/>
      <c r="H157" s="41"/>
      <c r="I157" s="41"/>
      <c r="J157" s="41"/>
      <c r="K157" s="41"/>
      <c r="L157" s="32"/>
      <c r="N157" s="32"/>
      <c r="O157" s="9"/>
      <c r="P157" s="9"/>
      <c r="Q157" s="9"/>
      <c r="R157" s="9"/>
      <c r="S157" s="9"/>
      <c r="T157" s="9"/>
      <c r="U157" s="9"/>
      <c r="V157" s="9"/>
    </row>
    <row r="158" spans="1:22" s="1" customFormat="1" ht="24.75" customHeight="1" thickBot="1">
      <c r="A158" s="40"/>
      <c r="B158" s="32"/>
      <c r="C158" s="4"/>
      <c r="D158" s="4"/>
      <c r="E158" s="22"/>
      <c r="F158" s="22"/>
      <c r="G158" s="484" t="s">
        <v>4</v>
      </c>
      <c r="H158" s="485"/>
      <c r="I158" s="485"/>
      <c r="J158" s="485"/>
      <c r="K158" s="485"/>
      <c r="L158" s="485"/>
      <c r="M158" s="486"/>
      <c r="N158" s="32"/>
      <c r="O158" s="9"/>
      <c r="P158" s="9"/>
      <c r="Q158" s="9"/>
      <c r="R158" s="9"/>
      <c r="S158" s="9"/>
      <c r="T158" s="9"/>
      <c r="U158" s="9"/>
      <c r="V158" s="9"/>
    </row>
    <row r="159" spans="1:22" s="1" customFormat="1" ht="96.5" customHeight="1" thickBot="1">
      <c r="A159" s="40"/>
      <c r="B159" s="32"/>
      <c r="C159" s="4"/>
      <c r="E159" s="23"/>
      <c r="F159" s="23"/>
      <c r="G159" s="500" t="s">
        <v>247</v>
      </c>
      <c r="H159" s="501"/>
      <c r="I159" s="501"/>
      <c r="J159" s="501"/>
      <c r="K159" s="501"/>
      <c r="L159" s="502"/>
      <c r="M159" s="503"/>
      <c r="N159" s="32"/>
      <c r="O159" s="158"/>
      <c r="P159" s="9"/>
      <c r="Q159" s="9"/>
      <c r="R159" s="9"/>
      <c r="S159" s="9"/>
      <c r="T159" s="9"/>
      <c r="U159" s="9"/>
      <c r="V159" s="9"/>
    </row>
    <row r="160" spans="1:22" s="1" customFormat="1" ht="10.5" customHeight="1">
      <c r="A160" s="40"/>
      <c r="B160" s="30"/>
      <c r="C160" s="30"/>
      <c r="D160" s="30"/>
      <c r="E160" s="31"/>
      <c r="F160" s="31"/>
      <c r="G160" s="31"/>
      <c r="H160" s="31"/>
      <c r="I160" s="31"/>
      <c r="J160" s="31"/>
      <c r="K160" s="31"/>
      <c r="L160" s="31"/>
      <c r="M160" s="31"/>
      <c r="N160" s="32"/>
      <c r="O160" s="32"/>
      <c r="P160" s="4"/>
      <c r="Q160" s="32"/>
      <c r="R160" s="32"/>
      <c r="S160" s="41"/>
      <c r="T160" s="32"/>
      <c r="U160" s="32"/>
      <c r="V160" s="9"/>
    </row>
    <row r="161" spans="1:22" s="7" customFormat="1" ht="18">
      <c r="A161" s="8"/>
      <c r="B161" s="462" t="s">
        <v>1</v>
      </c>
      <c r="C161" s="463"/>
      <c r="D161" s="464"/>
      <c r="E161" s="471" t="s">
        <v>175</v>
      </c>
      <c r="F161" s="472"/>
      <c r="G161" s="472"/>
      <c r="H161" s="472"/>
      <c r="I161" s="472"/>
      <c r="J161" s="472"/>
      <c r="K161" s="472"/>
      <c r="L161" s="483" t="s">
        <v>175</v>
      </c>
      <c r="M161" s="483"/>
      <c r="N161" s="483"/>
      <c r="O161" s="507" t="s">
        <v>61</v>
      </c>
      <c r="P161" s="507"/>
      <c r="Q161" s="113">
        <v>0.5</v>
      </c>
      <c r="R161" s="507" t="s">
        <v>62</v>
      </c>
      <c r="S161" s="507"/>
      <c r="T161" s="515" t="s">
        <v>134</v>
      </c>
      <c r="U161" s="515"/>
      <c r="V161" s="42"/>
    </row>
    <row r="162" spans="1:22" s="7" customFormat="1" ht="18">
      <c r="A162" s="8"/>
      <c r="B162" s="465"/>
      <c r="C162" s="466"/>
      <c r="D162" s="467"/>
      <c r="E162" s="473"/>
      <c r="F162" s="474"/>
      <c r="G162" s="474"/>
      <c r="H162" s="474"/>
      <c r="I162" s="474"/>
      <c r="J162" s="474"/>
      <c r="K162" s="474"/>
      <c r="L162" s="483" t="s">
        <v>176</v>
      </c>
      <c r="M162" s="483"/>
      <c r="N162" s="483"/>
      <c r="O162" s="507" t="s">
        <v>61</v>
      </c>
      <c r="P162" s="507"/>
      <c r="Q162" s="113">
        <v>0.5</v>
      </c>
      <c r="R162" s="507" t="s">
        <v>62</v>
      </c>
      <c r="S162" s="507"/>
      <c r="T162" s="515" t="s">
        <v>63</v>
      </c>
      <c r="U162" s="515"/>
      <c r="V162" s="42"/>
    </row>
    <row r="163" spans="1:22" s="1" customFormat="1" ht="23">
      <c r="A163" s="40"/>
      <c r="B163" s="468"/>
      <c r="C163" s="469"/>
      <c r="D163" s="470"/>
      <c r="E163" s="475"/>
      <c r="F163" s="476"/>
      <c r="G163" s="476"/>
      <c r="H163" s="476"/>
      <c r="I163" s="476"/>
      <c r="J163" s="476"/>
      <c r="K163" s="476"/>
      <c r="L163" s="483" t="s">
        <v>9</v>
      </c>
      <c r="M163" s="483"/>
      <c r="N163" s="483"/>
      <c r="O163" s="507" t="s">
        <v>61</v>
      </c>
      <c r="P163" s="507"/>
      <c r="Q163" s="113">
        <v>0</v>
      </c>
      <c r="R163" s="507" t="s">
        <v>62</v>
      </c>
      <c r="S163" s="507"/>
      <c r="T163" s="515" t="s">
        <v>9</v>
      </c>
      <c r="U163" s="515"/>
      <c r="V163" s="43"/>
    </row>
    <row r="164" spans="1:22" s="1" customFormat="1" ht="10.5" customHeight="1">
      <c r="A164" s="40"/>
      <c r="B164" s="30"/>
      <c r="C164" s="30"/>
      <c r="D164" s="30"/>
      <c r="E164" s="31"/>
      <c r="F164" s="31"/>
      <c r="G164" s="31"/>
      <c r="H164" s="31"/>
      <c r="I164" s="31"/>
      <c r="J164" s="31"/>
      <c r="K164" s="31"/>
      <c r="L164" s="31"/>
      <c r="M164" s="31"/>
      <c r="N164" s="32"/>
      <c r="O164" s="32"/>
      <c r="P164" s="4"/>
      <c r="Q164" s="32"/>
      <c r="R164" s="32"/>
      <c r="S164" s="41"/>
      <c r="T164" s="32"/>
      <c r="V164" s="9"/>
    </row>
    <row r="165" spans="1:22" s="1" customFormat="1" ht="41.25" customHeight="1">
      <c r="A165" s="40"/>
      <c r="B165" s="479" t="s">
        <v>2</v>
      </c>
      <c r="C165" s="479"/>
      <c r="D165" s="479"/>
      <c r="E165" s="480">
        <f>+E136</f>
        <v>56074180</v>
      </c>
      <c r="F165" s="480"/>
      <c r="G165" s="481" t="s">
        <v>83</v>
      </c>
      <c r="H165" s="481"/>
      <c r="I165" s="481"/>
      <c r="J165" s="481"/>
      <c r="K165" s="481"/>
      <c r="L165" s="203">
        <v>1</v>
      </c>
      <c r="M165" s="204">
        <f>((E165/1300000)*L165)</f>
        <v>43.133984615384612</v>
      </c>
      <c r="N165" s="9"/>
      <c r="O165" s="9"/>
      <c r="P165" s="9"/>
      <c r="Q165" s="159"/>
      <c r="R165" s="9"/>
      <c r="S165" s="9"/>
      <c r="T165" s="9"/>
      <c r="U165" s="9"/>
      <c r="V165" s="9"/>
    </row>
    <row r="166" spans="1:22" s="1" customFormat="1" ht="395.5" customHeight="1">
      <c r="A166" s="40"/>
      <c r="B166" s="520" t="s">
        <v>79</v>
      </c>
      <c r="C166" s="521"/>
      <c r="D166" s="522"/>
      <c r="E166" s="512" t="s">
        <v>200</v>
      </c>
      <c r="F166" s="513"/>
      <c r="G166" s="513"/>
      <c r="H166" s="513"/>
      <c r="I166" s="513"/>
      <c r="J166" s="513"/>
      <c r="K166" s="513"/>
      <c r="L166" s="513"/>
      <c r="M166" s="513"/>
      <c r="N166" s="513"/>
      <c r="O166" s="513"/>
      <c r="P166" s="513"/>
      <c r="Q166" s="513"/>
      <c r="R166" s="513"/>
      <c r="S166" s="513"/>
      <c r="T166" s="513"/>
      <c r="U166" s="514"/>
      <c r="V166" s="9"/>
    </row>
    <row r="167" spans="1:22" s="1" customFormat="1" ht="48.75" customHeight="1">
      <c r="A167" s="40"/>
      <c r="B167" s="482" t="s">
        <v>53</v>
      </c>
      <c r="C167" s="482"/>
      <c r="D167" s="93" t="s">
        <v>135</v>
      </c>
      <c r="E167" s="44">
        <v>56121506</v>
      </c>
      <c r="F167" s="44">
        <v>56101700</v>
      </c>
      <c r="G167" s="157">
        <v>56112100</v>
      </c>
      <c r="H167" s="157">
        <v>56121501</v>
      </c>
      <c r="I167" s="157">
        <v>56121503</v>
      </c>
      <c r="J167" s="157">
        <v>56121510</v>
      </c>
      <c r="K167" s="157">
        <v>56121015</v>
      </c>
      <c r="L167" s="205" t="s">
        <v>50</v>
      </c>
      <c r="M167" s="205" t="s">
        <v>52</v>
      </c>
      <c r="N167" s="9"/>
      <c r="O167" s="9"/>
      <c r="P167" s="9"/>
      <c r="Q167" s="159"/>
      <c r="R167" s="9"/>
      <c r="S167" s="9"/>
      <c r="T167" s="9"/>
      <c r="U167" s="9"/>
      <c r="V167" s="9"/>
    </row>
    <row r="168" spans="1:22" s="1" customFormat="1" ht="22.5" customHeight="1">
      <c r="A168" s="40"/>
      <c r="B168" s="477" t="s">
        <v>3</v>
      </c>
      <c r="C168" s="478"/>
      <c r="D168" s="46" t="s">
        <v>13</v>
      </c>
      <c r="E168" s="47"/>
      <c r="F168" s="47"/>
      <c r="G168" s="47"/>
      <c r="H168" s="47"/>
      <c r="I168" s="47"/>
      <c r="J168" s="47"/>
      <c r="K168" s="47"/>
      <c r="L168" s="45">
        <f>COUNTA(E168:K168)</f>
        <v>0</v>
      </c>
      <c r="M168" s="77" t="str">
        <f>IF(L168&gt;=4,"CUMPLE","NO CUMPLE")</f>
        <v>NO CUMPLE</v>
      </c>
      <c r="N168" s="9"/>
      <c r="O168" s="9"/>
      <c r="P168" s="9"/>
      <c r="Q168" s="159"/>
      <c r="R168" s="9"/>
      <c r="S168" s="9"/>
      <c r="T168" s="9"/>
      <c r="U168" s="9"/>
      <c r="V168" s="9"/>
    </row>
    <row r="169" spans="1:22" s="1" customFormat="1" ht="22.5" customHeight="1">
      <c r="A169" s="40"/>
      <c r="B169" s="477" t="s">
        <v>3</v>
      </c>
      <c r="C169" s="478"/>
      <c r="D169" s="46" t="s">
        <v>14</v>
      </c>
      <c r="E169" s="47"/>
      <c r="F169" s="47"/>
      <c r="G169" s="47"/>
      <c r="H169" s="47"/>
      <c r="I169" s="47"/>
      <c r="J169" s="47"/>
      <c r="K169" s="47"/>
      <c r="L169" s="45">
        <f>COUNTA(E169:K169)</f>
        <v>0</v>
      </c>
      <c r="M169" s="77" t="str">
        <f t="shared" ref="M169:M171" si="15">IF(L169&gt;=4,"CUMPLE","NO CUMPLE")</f>
        <v>NO CUMPLE</v>
      </c>
      <c r="N169" s="9"/>
      <c r="O169" s="9"/>
      <c r="P169" s="9"/>
      <c r="Q169" s="159"/>
      <c r="R169" s="9"/>
      <c r="S169" s="9"/>
      <c r="T169" s="9"/>
      <c r="U169" s="9"/>
      <c r="V169" s="9"/>
    </row>
    <row r="170" spans="1:22" s="1" customFormat="1" ht="22.5" customHeight="1">
      <c r="A170" s="40"/>
      <c r="B170" s="477" t="s">
        <v>3</v>
      </c>
      <c r="C170" s="478"/>
      <c r="D170" s="46" t="s">
        <v>15</v>
      </c>
      <c r="E170" s="47">
        <v>1</v>
      </c>
      <c r="F170" s="47">
        <v>1</v>
      </c>
      <c r="G170" s="47">
        <v>1</v>
      </c>
      <c r="H170" s="47">
        <v>1</v>
      </c>
      <c r="I170" s="47">
        <v>1</v>
      </c>
      <c r="J170" s="47">
        <v>1</v>
      </c>
      <c r="K170" s="47">
        <v>1</v>
      </c>
      <c r="L170" s="45">
        <f>COUNTA(E170:K170)</f>
        <v>7</v>
      </c>
      <c r="M170" s="77" t="str">
        <f t="shared" si="15"/>
        <v>CUMPLE</v>
      </c>
      <c r="N170" s="9"/>
      <c r="O170" s="9"/>
      <c r="P170" s="9"/>
      <c r="Q170" s="9"/>
      <c r="R170" s="9"/>
      <c r="S170" s="9"/>
      <c r="T170" s="9"/>
      <c r="U170" s="9"/>
      <c r="V170" s="9"/>
    </row>
    <row r="171" spans="1:22" s="1" customFormat="1" ht="1.5" customHeight="1">
      <c r="A171" s="40"/>
      <c r="B171" s="85"/>
      <c r="C171" s="86"/>
      <c r="D171" s="46"/>
      <c r="E171" s="47">
        <f>COUNTA(E168:E170)</f>
        <v>1</v>
      </c>
      <c r="F171" s="47">
        <f>COUNTA(F168:F170)</f>
        <v>1</v>
      </c>
      <c r="G171" s="47">
        <f>COUNTA(G168:G170)</f>
        <v>1</v>
      </c>
      <c r="H171" s="47">
        <f t="shared" ref="H171:K171" si="16">COUNTA(H168:H170)</f>
        <v>1</v>
      </c>
      <c r="I171" s="47">
        <f t="shared" si="16"/>
        <v>1</v>
      </c>
      <c r="J171" s="47">
        <f t="shared" si="16"/>
        <v>1</v>
      </c>
      <c r="K171" s="47">
        <f t="shared" si="16"/>
        <v>1</v>
      </c>
      <c r="L171" s="45">
        <f>COUNTA(E171:K171)</f>
        <v>7</v>
      </c>
      <c r="M171" s="77" t="str">
        <f t="shared" si="15"/>
        <v>CUMPLE</v>
      </c>
      <c r="N171" s="9"/>
      <c r="O171" s="9"/>
      <c r="P171" s="9"/>
      <c r="Q171" s="9"/>
      <c r="R171" s="9"/>
      <c r="S171" s="9"/>
      <c r="T171" s="9"/>
      <c r="U171" s="9"/>
      <c r="V171" s="9"/>
    </row>
    <row r="172" spans="1:22" s="1" customFormat="1" ht="22.5" customHeight="1">
      <c r="A172" s="40"/>
      <c r="B172" s="504" t="s">
        <v>51</v>
      </c>
      <c r="C172" s="505"/>
      <c r="D172" s="506"/>
      <c r="E172" s="44">
        <f>IF(E171&gt;0,1,0)</f>
        <v>1</v>
      </c>
      <c r="F172" s="44">
        <f t="shared" ref="F172:K172" si="17">IF(F171&gt;0,1,0)</f>
        <v>1</v>
      </c>
      <c r="G172" s="44">
        <f t="shared" si="17"/>
        <v>1</v>
      </c>
      <c r="H172" s="44">
        <f t="shared" si="17"/>
        <v>1</v>
      </c>
      <c r="I172" s="44">
        <f t="shared" si="17"/>
        <v>1</v>
      </c>
      <c r="J172" s="44">
        <f t="shared" si="17"/>
        <v>1</v>
      </c>
      <c r="K172" s="44">
        <f t="shared" si="17"/>
        <v>1</v>
      </c>
      <c r="L172" s="45">
        <f>SUM(E172:K172)</f>
        <v>7</v>
      </c>
      <c r="M172" s="77" t="str">
        <f>IF(L172&gt;=4,"CUMPLE","NO CUMPLE")</f>
        <v>CUMPLE</v>
      </c>
      <c r="N172" s="9"/>
      <c r="O172" s="9"/>
      <c r="P172" s="9"/>
      <c r="Q172" s="9"/>
      <c r="R172" s="9"/>
      <c r="S172" s="9"/>
      <c r="T172" s="9"/>
      <c r="U172" s="9"/>
      <c r="V172" s="9"/>
    </row>
    <row r="173" spans="1:22" s="13" customFormat="1" ht="10.5" customHeight="1">
      <c r="A173" s="48"/>
      <c r="B173" s="33"/>
      <c r="C173" s="33"/>
      <c r="D173" s="33"/>
      <c r="E173" s="33"/>
      <c r="F173" s="33"/>
      <c r="G173" s="34"/>
      <c r="H173" s="34"/>
      <c r="I173" s="34"/>
      <c r="J173" s="34"/>
      <c r="K173" s="34"/>
      <c r="L173" s="34"/>
      <c r="M173" s="34"/>
      <c r="N173" s="35"/>
      <c r="O173" s="35"/>
      <c r="P173" s="35"/>
      <c r="Q173" s="35"/>
      <c r="R173" s="35"/>
      <c r="S173" s="49"/>
      <c r="T173" s="35"/>
      <c r="U173" s="35"/>
      <c r="V173" s="48"/>
    </row>
    <row r="174" spans="1:22" s="13" customFormat="1" ht="24" customHeight="1">
      <c r="A174" s="48"/>
      <c r="B174" s="444" t="s">
        <v>58</v>
      </c>
      <c r="C174" s="445"/>
      <c r="D174" s="445"/>
      <c r="E174" s="445"/>
      <c r="F174" s="445"/>
      <c r="G174" s="445"/>
      <c r="H174" s="445"/>
      <c r="I174" s="445"/>
      <c r="J174" s="445"/>
      <c r="K174" s="445"/>
      <c r="L174" s="445"/>
      <c r="M174" s="445"/>
      <c r="N174" s="445"/>
      <c r="O174" s="445"/>
      <c r="P174" s="445"/>
      <c r="Q174" s="445"/>
      <c r="R174" s="445"/>
      <c r="S174" s="445"/>
    </row>
    <row r="175" spans="1:22" s="13" customFormat="1" ht="54" customHeight="1">
      <c r="A175" s="48"/>
      <c r="B175" s="492" t="s">
        <v>5</v>
      </c>
      <c r="C175" s="492" t="s">
        <v>33</v>
      </c>
      <c r="D175" s="492" t="s">
        <v>34</v>
      </c>
      <c r="E175" s="492" t="s">
        <v>35</v>
      </c>
      <c r="F175" s="508" t="s">
        <v>36</v>
      </c>
      <c r="G175" s="509"/>
      <c r="H175" s="509"/>
      <c r="I175" s="509"/>
      <c r="J175" s="509"/>
      <c r="K175" s="509"/>
      <c r="L175" s="516" t="s">
        <v>37</v>
      </c>
      <c r="M175" s="517"/>
      <c r="N175" s="492" t="s">
        <v>60</v>
      </c>
      <c r="O175" s="492" t="s">
        <v>16</v>
      </c>
      <c r="P175" s="494" t="s">
        <v>6</v>
      </c>
      <c r="Q175" s="492" t="s">
        <v>17</v>
      </c>
      <c r="R175" s="496" t="s">
        <v>7</v>
      </c>
      <c r="S175" s="497"/>
    </row>
    <row r="176" spans="1:22" s="2" customFormat="1" ht="142.5" customHeight="1">
      <c r="A176" s="50"/>
      <c r="B176" s="493"/>
      <c r="C176" s="493"/>
      <c r="D176" s="493"/>
      <c r="E176" s="493"/>
      <c r="F176" s="510"/>
      <c r="G176" s="511"/>
      <c r="H176" s="511"/>
      <c r="I176" s="511"/>
      <c r="J176" s="511"/>
      <c r="K176" s="511"/>
      <c r="L176" s="518"/>
      <c r="M176" s="519"/>
      <c r="N176" s="493"/>
      <c r="O176" s="493"/>
      <c r="P176" s="495"/>
      <c r="Q176" s="493"/>
      <c r="R176" s="498"/>
      <c r="S176" s="499"/>
    </row>
    <row r="177" spans="1:22" ht="10.5" customHeight="1">
      <c r="A177" s="10"/>
      <c r="B177" s="51"/>
      <c r="C177" s="52"/>
      <c r="D177" s="52"/>
      <c r="E177" s="231"/>
      <c r="F177" s="487"/>
      <c r="G177" s="487"/>
      <c r="H177" s="487"/>
      <c r="I177" s="487"/>
      <c r="J177" s="487"/>
      <c r="K177" s="487"/>
      <c r="L177" s="6"/>
      <c r="M177" s="6"/>
      <c r="N177" s="53"/>
      <c r="O177" s="53"/>
      <c r="P177" s="54"/>
      <c r="Q177" s="53"/>
      <c r="R177" s="53"/>
      <c r="S177" s="6"/>
      <c r="T177" s="6"/>
      <c r="U177" s="6"/>
    </row>
    <row r="178" spans="1:22" ht="90" customHeight="1">
      <c r="A178" s="10"/>
      <c r="B178" s="55">
        <v>1</v>
      </c>
      <c r="C178" s="24">
        <v>185</v>
      </c>
      <c r="D178" s="232">
        <v>3303</v>
      </c>
      <c r="E178" s="232" t="s">
        <v>177</v>
      </c>
      <c r="F178" s="449" t="s">
        <v>180</v>
      </c>
      <c r="G178" s="450"/>
      <c r="H178" s="450"/>
      <c r="I178" s="450"/>
      <c r="J178" s="450"/>
      <c r="K178" s="450"/>
      <c r="L178" s="488" t="s">
        <v>183</v>
      </c>
      <c r="M178" s="489"/>
      <c r="N178" s="56" t="s">
        <v>176</v>
      </c>
      <c r="O178" s="57">
        <v>1</v>
      </c>
      <c r="P178" s="58"/>
      <c r="Q178" s="59"/>
      <c r="R178" s="490" t="s">
        <v>164</v>
      </c>
      <c r="S178" s="491"/>
      <c r="T178" s="6"/>
      <c r="U178" s="6"/>
    </row>
    <row r="179" spans="1:22" ht="90" customHeight="1">
      <c r="A179" s="10"/>
      <c r="B179" s="55">
        <v>2</v>
      </c>
      <c r="C179" s="24">
        <v>131</v>
      </c>
      <c r="D179" s="25">
        <v>2068</v>
      </c>
      <c r="E179" s="232" t="s">
        <v>178</v>
      </c>
      <c r="F179" s="449" t="s">
        <v>181</v>
      </c>
      <c r="G179" s="450"/>
      <c r="H179" s="450"/>
      <c r="I179" s="450"/>
      <c r="J179" s="450"/>
      <c r="K179" s="450"/>
      <c r="L179" s="488" t="s">
        <v>183</v>
      </c>
      <c r="M179" s="489"/>
      <c r="N179" s="56" t="s">
        <v>176</v>
      </c>
      <c r="O179" s="57">
        <v>1</v>
      </c>
      <c r="P179" s="58"/>
      <c r="Q179" s="59"/>
      <c r="R179" s="490" t="s">
        <v>164</v>
      </c>
      <c r="S179" s="491"/>
      <c r="T179" s="6"/>
      <c r="U179" s="6"/>
    </row>
    <row r="180" spans="1:22" ht="90" customHeight="1">
      <c r="A180" s="10"/>
      <c r="B180" s="55">
        <v>3</v>
      </c>
      <c r="C180" s="24">
        <v>100</v>
      </c>
      <c r="D180" s="25">
        <v>184</v>
      </c>
      <c r="E180" s="232" t="s">
        <v>179</v>
      </c>
      <c r="F180" s="449" t="s">
        <v>182</v>
      </c>
      <c r="G180" s="450"/>
      <c r="H180" s="450"/>
      <c r="I180" s="450"/>
      <c r="J180" s="450"/>
      <c r="K180" s="450"/>
      <c r="L180" s="488" t="s">
        <v>248</v>
      </c>
      <c r="M180" s="489"/>
      <c r="N180" s="56" t="s">
        <v>176</v>
      </c>
      <c r="O180" s="57">
        <v>1</v>
      </c>
      <c r="P180" s="58">
        <v>139.63</v>
      </c>
      <c r="Q180" s="59">
        <f>P180*O180</f>
        <v>139.63</v>
      </c>
      <c r="R180" s="490" t="s">
        <v>247</v>
      </c>
      <c r="S180" s="491"/>
      <c r="T180" s="6"/>
      <c r="U180" s="6"/>
    </row>
    <row r="181" spans="1:22" ht="10.5" customHeight="1">
      <c r="A181" s="10"/>
      <c r="B181" s="60"/>
      <c r="C181" s="61"/>
      <c r="D181" s="61"/>
      <c r="E181" s="62"/>
      <c r="F181" s="63"/>
      <c r="G181" s="63"/>
      <c r="H181" s="63"/>
      <c r="I181" s="63"/>
      <c r="J181" s="63"/>
      <c r="K181" s="63"/>
      <c r="L181" s="63"/>
      <c r="M181" s="63"/>
      <c r="N181" s="18"/>
      <c r="O181" s="19"/>
      <c r="P181" s="20"/>
      <c r="Q181" s="21"/>
      <c r="R181" s="21"/>
      <c r="S181" s="64"/>
      <c r="T181" s="20"/>
      <c r="U181" s="20"/>
    </row>
    <row r="182" spans="1:22" ht="18" customHeight="1" thickBot="1">
      <c r="A182" s="10"/>
      <c r="B182" s="441" t="s">
        <v>8</v>
      </c>
      <c r="C182" s="442"/>
      <c r="D182" s="442"/>
      <c r="E182" s="442"/>
      <c r="F182" s="442"/>
      <c r="G182" s="442"/>
      <c r="H182" s="442"/>
      <c r="I182" s="442"/>
      <c r="J182" s="442"/>
      <c r="K182" s="442"/>
      <c r="L182" s="442"/>
      <c r="M182" s="442"/>
      <c r="N182" s="442"/>
      <c r="O182" s="442"/>
      <c r="P182" s="442"/>
      <c r="Q182" s="443"/>
      <c r="R182" s="65">
        <f>SUM(Q178:Q180)</f>
        <v>139.63</v>
      </c>
      <c r="S182" s="111" t="str">
        <f>IF(R182&gt;M165,"CUMPLE","NO CUMPLE")</f>
        <v>CUMPLE</v>
      </c>
      <c r="V182" s="10"/>
    </row>
    <row r="183" spans="1:22" ht="93.75" customHeight="1">
      <c r="A183" s="10"/>
      <c r="B183" s="94"/>
      <c r="C183" s="95"/>
      <c r="D183" s="96"/>
      <c r="E183" s="96"/>
      <c r="F183" s="96"/>
      <c r="G183" s="96"/>
      <c r="H183" s="96"/>
      <c r="I183" s="96"/>
      <c r="J183" s="96"/>
      <c r="K183" s="96"/>
      <c r="L183" s="118"/>
      <c r="M183" s="118"/>
      <c r="N183" s="118"/>
      <c r="O183" s="118"/>
      <c r="P183" s="96"/>
      <c r="Q183" s="96"/>
      <c r="R183" s="96"/>
      <c r="S183" s="96"/>
      <c r="T183" s="97"/>
      <c r="U183" s="97"/>
      <c r="V183" s="98"/>
    </row>
    <row r="184" spans="1:22" s="82" customFormat="1" ht="23.25" customHeight="1">
      <c r="A184" s="80"/>
      <c r="B184" s="99"/>
      <c r="C184" s="81"/>
      <c r="D184" s="87"/>
      <c r="E184" s="87"/>
      <c r="F184" s="87"/>
      <c r="G184" s="80"/>
      <c r="H184" s="80"/>
      <c r="I184" s="80"/>
      <c r="J184" s="523" t="s">
        <v>132</v>
      </c>
      <c r="K184" s="523"/>
      <c r="L184" s="523"/>
      <c r="M184" s="523"/>
      <c r="N184" s="523"/>
      <c r="O184" s="523"/>
      <c r="P184" s="523"/>
      <c r="Q184" s="66"/>
      <c r="R184" s="66"/>
      <c r="S184" s="87"/>
      <c r="T184" s="87"/>
      <c r="U184" s="87"/>
      <c r="V184" s="100"/>
    </row>
    <row r="185" spans="1:22" s="82" customFormat="1" ht="23.25" customHeight="1">
      <c r="A185" s="80"/>
      <c r="B185" s="99"/>
      <c r="C185" s="81"/>
      <c r="D185" s="87"/>
      <c r="E185" s="87"/>
      <c r="F185" s="87"/>
      <c r="G185" s="80"/>
      <c r="H185" s="80"/>
      <c r="I185" s="80"/>
      <c r="J185" s="80"/>
      <c r="K185" s="80"/>
      <c r="L185" s="523"/>
      <c r="M185" s="523"/>
      <c r="N185" s="523"/>
      <c r="O185" s="523"/>
      <c r="P185" s="523"/>
      <c r="Q185" s="66"/>
      <c r="R185" s="66"/>
      <c r="S185" s="87"/>
      <c r="T185" s="87"/>
      <c r="U185" s="87"/>
      <c r="V185" s="100"/>
    </row>
    <row r="186" spans="1:22" s="79" customFormat="1" ht="9" customHeight="1" thickBot="1">
      <c r="A186" s="78"/>
      <c r="B186" s="101"/>
      <c r="C186" s="5"/>
      <c r="D186" s="66"/>
      <c r="E186" s="66"/>
      <c r="F186" s="66"/>
      <c r="G186" s="66"/>
      <c r="H186" s="66"/>
      <c r="I186" s="66"/>
      <c r="J186" s="66"/>
      <c r="K186" s="66"/>
      <c r="L186" s="66"/>
      <c r="M186" s="66"/>
      <c r="N186" s="66"/>
      <c r="O186" s="66"/>
      <c r="P186" s="66"/>
      <c r="Q186" s="66"/>
      <c r="R186" s="66"/>
      <c r="S186" s="66"/>
      <c r="T186" s="66"/>
      <c r="U186" s="66"/>
      <c r="V186" s="102"/>
    </row>
    <row r="187" spans="1:22" ht="16">
      <c r="A187" s="10"/>
      <c r="B187" s="101"/>
      <c r="C187" s="5"/>
      <c r="D187" s="527"/>
      <c r="E187" s="527"/>
      <c r="F187" s="527"/>
      <c r="G187" s="527"/>
      <c r="H187" s="527"/>
      <c r="I187" s="527"/>
      <c r="J187" s="527"/>
      <c r="K187" s="527"/>
      <c r="L187" s="527"/>
      <c r="M187" s="527"/>
      <c r="N187" s="527"/>
      <c r="O187" s="527"/>
      <c r="P187" s="527"/>
      <c r="Q187" s="527"/>
      <c r="R187" s="527"/>
      <c r="S187" s="527"/>
      <c r="T187" s="527"/>
      <c r="U187" s="527"/>
      <c r="V187" s="102"/>
    </row>
    <row r="188" spans="1:22" ht="16">
      <c r="A188" s="10"/>
      <c r="B188" s="101"/>
      <c r="C188" s="5"/>
      <c r="D188" s="526" t="s">
        <v>18</v>
      </c>
      <c r="E188" s="526"/>
      <c r="F188" s="526"/>
      <c r="G188" s="526"/>
      <c r="H188" s="526"/>
      <c r="I188" s="526"/>
      <c r="J188" s="526"/>
      <c r="K188" s="526"/>
      <c r="L188" s="526"/>
      <c r="M188" s="526"/>
      <c r="N188" s="526"/>
      <c r="O188" s="526"/>
      <c r="P188" s="526"/>
      <c r="Q188" s="526"/>
      <c r="R188" s="526"/>
      <c r="S188" s="526"/>
      <c r="T188" s="526"/>
      <c r="U188" s="526"/>
      <c r="V188" s="102"/>
    </row>
    <row r="189" spans="1:22" ht="16">
      <c r="A189" s="10"/>
      <c r="B189" s="101"/>
      <c r="C189" s="5"/>
      <c r="D189" s="526" t="s">
        <v>19</v>
      </c>
      <c r="E189" s="526"/>
      <c r="F189" s="526"/>
      <c r="G189" s="526"/>
      <c r="H189" s="526"/>
      <c r="I189" s="526"/>
      <c r="J189" s="526"/>
      <c r="K189" s="526"/>
      <c r="L189" s="526"/>
      <c r="M189" s="526"/>
      <c r="N189" s="526"/>
      <c r="O189" s="526"/>
      <c r="P189" s="526"/>
      <c r="Q189" s="526"/>
      <c r="R189" s="526"/>
      <c r="S189" s="526"/>
      <c r="T189" s="526"/>
      <c r="U189" s="526"/>
      <c r="V189" s="102"/>
    </row>
    <row r="190" spans="1:22" ht="16">
      <c r="A190" s="10"/>
      <c r="B190" s="101"/>
      <c r="C190" s="5"/>
      <c r="D190" s="526" t="str">
        <f>Datos!B3</f>
        <v>FDLT-SASI-388-2024 (120880) LOTE 1</v>
      </c>
      <c r="E190" s="526"/>
      <c r="F190" s="526"/>
      <c r="G190" s="526"/>
      <c r="H190" s="526"/>
      <c r="I190" s="526"/>
      <c r="J190" s="526"/>
      <c r="K190" s="526"/>
      <c r="L190" s="526"/>
      <c r="M190" s="526"/>
      <c r="N190" s="526"/>
      <c r="O190" s="526"/>
      <c r="P190" s="526"/>
      <c r="Q190" s="526"/>
      <c r="R190" s="526"/>
      <c r="S190" s="526"/>
      <c r="T190" s="526"/>
      <c r="U190" s="526"/>
      <c r="V190" s="102"/>
    </row>
    <row r="191" spans="1:22" ht="17" thickBot="1">
      <c r="B191" s="103"/>
      <c r="C191" s="104"/>
      <c r="D191" s="104"/>
      <c r="E191" s="105"/>
      <c r="F191" s="106"/>
      <c r="G191" s="106"/>
      <c r="H191" s="106"/>
      <c r="I191" s="106"/>
      <c r="J191" s="106"/>
      <c r="K191" s="106"/>
      <c r="L191" s="106"/>
      <c r="M191" s="106"/>
      <c r="N191" s="525"/>
      <c r="O191" s="525"/>
      <c r="P191" s="525"/>
      <c r="Q191" s="108"/>
      <c r="R191" s="108"/>
      <c r="S191" s="109"/>
      <c r="T191" s="107"/>
      <c r="U191" s="107"/>
      <c r="V191" s="110"/>
    </row>
    <row r="192" spans="1:22" ht="16">
      <c r="B192" s="60"/>
      <c r="C192" s="61"/>
      <c r="D192" s="61"/>
      <c r="E192" s="62"/>
      <c r="F192" s="63"/>
      <c r="G192" s="63"/>
      <c r="H192" s="63"/>
      <c r="I192" s="63"/>
      <c r="J192" s="63"/>
      <c r="K192" s="63"/>
      <c r="L192" s="63"/>
      <c r="M192" s="63"/>
      <c r="N192" s="67"/>
      <c r="O192" s="67"/>
      <c r="P192" s="67"/>
      <c r="Q192" s="21"/>
      <c r="R192" s="21"/>
      <c r="S192" s="64"/>
      <c r="T192" s="20"/>
      <c r="U192" s="20"/>
    </row>
    <row r="193" spans="2:22" ht="16">
      <c r="B193" s="60"/>
      <c r="C193" s="61"/>
      <c r="D193" s="61"/>
      <c r="E193" s="62"/>
      <c r="F193" s="63"/>
      <c r="G193" s="63"/>
      <c r="H193" s="63"/>
      <c r="I193" s="63"/>
      <c r="J193" s="63"/>
      <c r="K193" s="63"/>
      <c r="L193" s="63"/>
      <c r="M193" s="63"/>
      <c r="N193" s="67"/>
      <c r="O193" s="67"/>
      <c r="P193" s="67"/>
      <c r="Q193" s="21"/>
      <c r="R193" s="21"/>
      <c r="S193" s="64"/>
      <c r="T193" s="20"/>
      <c r="U193" s="20"/>
    </row>
    <row r="194" spans="2:22" ht="16">
      <c r="B194" s="26"/>
      <c r="C194" s="26"/>
      <c r="D194" s="26"/>
      <c r="E194" s="26"/>
      <c r="F194" s="27"/>
      <c r="G194" s="26"/>
      <c r="H194" s="26"/>
      <c r="I194" s="26"/>
      <c r="J194" s="26"/>
      <c r="K194" s="26"/>
      <c r="L194" s="26"/>
      <c r="M194" s="26"/>
      <c r="N194" s="524"/>
      <c r="O194" s="524"/>
      <c r="P194" s="524"/>
      <c r="Q194" s="26"/>
      <c r="R194" s="26"/>
      <c r="S194" s="39"/>
      <c r="T194" s="26"/>
      <c r="U194" s="26"/>
      <c r="V194" s="3"/>
    </row>
    <row r="195" spans="2:22" ht="14">
      <c r="N195" s="524"/>
      <c r="O195" s="524"/>
      <c r="P195" s="524"/>
    </row>
  </sheetData>
  <sheetProtection selectLockedCells="1"/>
  <mergeCells count="319">
    <mergeCell ref="B182:Q182"/>
    <mergeCell ref="B25:C25"/>
    <mergeCell ref="F177:K177"/>
    <mergeCell ref="F178:K178"/>
    <mergeCell ref="L178:M178"/>
    <mergeCell ref="R178:S178"/>
    <mergeCell ref="F179:K179"/>
    <mergeCell ref="L179:M179"/>
    <mergeCell ref="R179:S179"/>
    <mergeCell ref="F180:K180"/>
    <mergeCell ref="L180:M180"/>
    <mergeCell ref="R180:S180"/>
    <mergeCell ref="B172:D172"/>
    <mergeCell ref="B174:S174"/>
    <mergeCell ref="B175:B176"/>
    <mergeCell ref="C175:C176"/>
    <mergeCell ref="D175:D176"/>
    <mergeCell ref="E175:E176"/>
    <mergeCell ref="F175:K176"/>
    <mergeCell ref="L175:M176"/>
    <mergeCell ref="N175:N176"/>
    <mergeCell ref="O175:O176"/>
    <mergeCell ref="P175:P176"/>
    <mergeCell ref="Q175:Q176"/>
    <mergeCell ref="R175:S176"/>
    <mergeCell ref="B165:D165"/>
    <mergeCell ref="E165:F165"/>
    <mergeCell ref="G165:K165"/>
    <mergeCell ref="B166:D166"/>
    <mergeCell ref="E166:U166"/>
    <mergeCell ref="B167:C167"/>
    <mergeCell ref="B168:C168"/>
    <mergeCell ref="B169:C169"/>
    <mergeCell ref="B170:C170"/>
    <mergeCell ref="T161:U161"/>
    <mergeCell ref="L162:N162"/>
    <mergeCell ref="O162:P162"/>
    <mergeCell ref="R162:S162"/>
    <mergeCell ref="T162:U162"/>
    <mergeCell ref="L163:N163"/>
    <mergeCell ref="O163:P163"/>
    <mergeCell ref="R163:S163"/>
    <mergeCell ref="T163:U163"/>
    <mergeCell ref="B153:Q153"/>
    <mergeCell ref="C156:M156"/>
    <mergeCell ref="G158:M158"/>
    <mergeCell ref="G159:M159"/>
    <mergeCell ref="B161:D163"/>
    <mergeCell ref="E161:K163"/>
    <mergeCell ref="L161:N161"/>
    <mergeCell ref="O161:P161"/>
    <mergeCell ref="R161:S161"/>
    <mergeCell ref="F148:K148"/>
    <mergeCell ref="F149:K149"/>
    <mergeCell ref="L149:M149"/>
    <mergeCell ref="R149:S149"/>
    <mergeCell ref="F150:K150"/>
    <mergeCell ref="L150:M150"/>
    <mergeCell ref="R150:S150"/>
    <mergeCell ref="F151:K151"/>
    <mergeCell ref="L151:M151"/>
    <mergeCell ref="R151:S151"/>
    <mergeCell ref="B143:D143"/>
    <mergeCell ref="B145:S145"/>
    <mergeCell ref="B146:B147"/>
    <mergeCell ref="C146:C147"/>
    <mergeCell ref="D146:D147"/>
    <mergeCell ref="E146:E147"/>
    <mergeCell ref="F146:K147"/>
    <mergeCell ref="L146:M147"/>
    <mergeCell ref="N146:N147"/>
    <mergeCell ref="O146:O147"/>
    <mergeCell ref="P146:P147"/>
    <mergeCell ref="Q146:Q147"/>
    <mergeCell ref="R146:S147"/>
    <mergeCell ref="B136:D136"/>
    <mergeCell ref="E136:F136"/>
    <mergeCell ref="G136:K136"/>
    <mergeCell ref="B137:D137"/>
    <mergeCell ref="E137:U137"/>
    <mergeCell ref="B138:C138"/>
    <mergeCell ref="B139:C139"/>
    <mergeCell ref="B140:C140"/>
    <mergeCell ref="B141:C141"/>
    <mergeCell ref="C127:M127"/>
    <mergeCell ref="G129:M129"/>
    <mergeCell ref="G130:M130"/>
    <mergeCell ref="B132:D134"/>
    <mergeCell ref="E132:K134"/>
    <mergeCell ref="L132:N132"/>
    <mergeCell ref="O132:P132"/>
    <mergeCell ref="R132:S132"/>
    <mergeCell ref="T132:U132"/>
    <mergeCell ref="L133:N133"/>
    <mergeCell ref="O133:P133"/>
    <mergeCell ref="R133:S133"/>
    <mergeCell ref="T133:U133"/>
    <mergeCell ref="L134:N134"/>
    <mergeCell ref="O134:P134"/>
    <mergeCell ref="R134:S134"/>
    <mergeCell ref="T134:U134"/>
    <mergeCell ref="F119:K119"/>
    <mergeCell ref="F120:K120"/>
    <mergeCell ref="L120:M120"/>
    <mergeCell ref="R120:S120"/>
    <mergeCell ref="F121:K121"/>
    <mergeCell ref="L121:M121"/>
    <mergeCell ref="R121:S121"/>
    <mergeCell ref="F122:K122"/>
    <mergeCell ref="L122:M122"/>
    <mergeCell ref="R122:S122"/>
    <mergeCell ref="B114:D114"/>
    <mergeCell ref="B116:S116"/>
    <mergeCell ref="B117:B118"/>
    <mergeCell ref="C117:C118"/>
    <mergeCell ref="D117:D118"/>
    <mergeCell ref="E117:E118"/>
    <mergeCell ref="F117:K118"/>
    <mergeCell ref="L117:M118"/>
    <mergeCell ref="N117:N118"/>
    <mergeCell ref="O117:O118"/>
    <mergeCell ref="P117:P118"/>
    <mergeCell ref="Q117:Q118"/>
    <mergeCell ref="R117:S118"/>
    <mergeCell ref="B107:D107"/>
    <mergeCell ref="E107:F107"/>
    <mergeCell ref="G107:K107"/>
    <mergeCell ref="B108:D108"/>
    <mergeCell ref="B109:C109"/>
    <mergeCell ref="B110:C110"/>
    <mergeCell ref="B111:C111"/>
    <mergeCell ref="B112:C112"/>
    <mergeCell ref="E108:U108"/>
    <mergeCell ref="T103:U103"/>
    <mergeCell ref="L104:N104"/>
    <mergeCell ref="O104:P104"/>
    <mergeCell ref="R104:S104"/>
    <mergeCell ref="T104:U104"/>
    <mergeCell ref="L105:N105"/>
    <mergeCell ref="O105:P105"/>
    <mergeCell ref="R105:S105"/>
    <mergeCell ref="T105:U105"/>
    <mergeCell ref="B95:Q95"/>
    <mergeCell ref="C98:M98"/>
    <mergeCell ref="G100:M100"/>
    <mergeCell ref="G101:M101"/>
    <mergeCell ref="B103:D105"/>
    <mergeCell ref="E103:K105"/>
    <mergeCell ref="L103:N103"/>
    <mergeCell ref="O103:P103"/>
    <mergeCell ref="R103:S103"/>
    <mergeCell ref="F90:K90"/>
    <mergeCell ref="F91:K91"/>
    <mergeCell ref="L91:M91"/>
    <mergeCell ref="R91:S91"/>
    <mergeCell ref="F92:K92"/>
    <mergeCell ref="L92:M92"/>
    <mergeCell ref="R92:S92"/>
    <mergeCell ref="F93:K93"/>
    <mergeCell ref="L93:M93"/>
    <mergeCell ref="R93:S93"/>
    <mergeCell ref="B78:D78"/>
    <mergeCell ref="E78:F78"/>
    <mergeCell ref="G78:K78"/>
    <mergeCell ref="B79:D79"/>
    <mergeCell ref="B80:C80"/>
    <mergeCell ref="B81:C81"/>
    <mergeCell ref="B82:C82"/>
    <mergeCell ref="B83:C83"/>
    <mergeCell ref="E79:U79"/>
    <mergeCell ref="T74:U74"/>
    <mergeCell ref="L75:N75"/>
    <mergeCell ref="O75:P75"/>
    <mergeCell ref="R75:S75"/>
    <mergeCell ref="T75:U75"/>
    <mergeCell ref="L76:N76"/>
    <mergeCell ref="O76:P76"/>
    <mergeCell ref="R76:S76"/>
    <mergeCell ref="T76:U76"/>
    <mergeCell ref="B66:Q66"/>
    <mergeCell ref="C69:M69"/>
    <mergeCell ref="G71:M71"/>
    <mergeCell ref="G72:M72"/>
    <mergeCell ref="B74:D76"/>
    <mergeCell ref="E74:K76"/>
    <mergeCell ref="L74:N74"/>
    <mergeCell ref="O74:P74"/>
    <mergeCell ref="R74:S74"/>
    <mergeCell ref="Q59:Q60"/>
    <mergeCell ref="R59:S60"/>
    <mergeCell ref="F61:K61"/>
    <mergeCell ref="F62:K62"/>
    <mergeCell ref="L62:M62"/>
    <mergeCell ref="F63:K63"/>
    <mergeCell ref="L63:M63"/>
    <mergeCell ref="F64:K64"/>
    <mergeCell ref="L64:M64"/>
    <mergeCell ref="R62:S62"/>
    <mergeCell ref="R64:S64"/>
    <mergeCell ref="R63:S63"/>
    <mergeCell ref="B59:B60"/>
    <mergeCell ref="C59:C60"/>
    <mergeCell ref="D59:D60"/>
    <mergeCell ref="E59:E60"/>
    <mergeCell ref="F59:K60"/>
    <mergeCell ref="L59:M60"/>
    <mergeCell ref="N59:N60"/>
    <mergeCell ref="O59:O60"/>
    <mergeCell ref="P59:P60"/>
    <mergeCell ref="G49:K49"/>
    <mergeCell ref="B50:D50"/>
    <mergeCell ref="B51:C51"/>
    <mergeCell ref="B52:C52"/>
    <mergeCell ref="B53:C53"/>
    <mergeCell ref="B54:C54"/>
    <mergeCell ref="B56:D56"/>
    <mergeCell ref="B58:S58"/>
    <mergeCell ref="E50:U50"/>
    <mergeCell ref="J184:P184"/>
    <mergeCell ref="N195:P195"/>
    <mergeCell ref="N191:P191"/>
    <mergeCell ref="N194:P194"/>
    <mergeCell ref="D190:U190"/>
    <mergeCell ref="F35:K35"/>
    <mergeCell ref="L35:M35"/>
    <mergeCell ref="R35:S35"/>
    <mergeCell ref="D29:D30"/>
    <mergeCell ref="D189:U189"/>
    <mergeCell ref="D187:U187"/>
    <mergeCell ref="D188:U188"/>
    <mergeCell ref="L185:P185"/>
    <mergeCell ref="B49:D49"/>
    <mergeCell ref="E49:F49"/>
    <mergeCell ref="B85:D85"/>
    <mergeCell ref="B87:S87"/>
    <mergeCell ref="B88:B89"/>
    <mergeCell ref="C88:C89"/>
    <mergeCell ref="D88:D89"/>
    <mergeCell ref="E88:E89"/>
    <mergeCell ref="F88:K89"/>
    <mergeCell ref="L88:M89"/>
    <mergeCell ref="N88:N89"/>
    <mergeCell ref="F33:K33"/>
    <mergeCell ref="L33:M33"/>
    <mergeCell ref="F34:K34"/>
    <mergeCell ref="L34:M34"/>
    <mergeCell ref="T16:U16"/>
    <mergeCell ref="L15:N15"/>
    <mergeCell ref="L16:N16"/>
    <mergeCell ref="C29:C30"/>
    <mergeCell ref="L29:M30"/>
    <mergeCell ref="B22:C22"/>
    <mergeCell ref="O15:P15"/>
    <mergeCell ref="O16:P16"/>
    <mergeCell ref="R15:S15"/>
    <mergeCell ref="B19:D19"/>
    <mergeCell ref="T15:U15"/>
    <mergeCell ref="R34:S34"/>
    <mergeCell ref="L46:N46"/>
    <mergeCell ref="O46:P46"/>
    <mergeCell ref="R46:S46"/>
    <mergeCell ref="T46:U46"/>
    <mergeCell ref="L47:N47"/>
    <mergeCell ref="C40:M40"/>
    <mergeCell ref="G42:M42"/>
    <mergeCell ref="G43:M43"/>
    <mergeCell ref="B45:D47"/>
    <mergeCell ref="E45:K47"/>
    <mergeCell ref="L45:N45"/>
    <mergeCell ref="O45:P45"/>
    <mergeCell ref="R45:S45"/>
    <mergeCell ref="O88:O89"/>
    <mergeCell ref="P88:P89"/>
    <mergeCell ref="Q88:Q89"/>
    <mergeCell ref="R88:S89"/>
    <mergeCell ref="G12:M12"/>
    <mergeCell ref="B26:D26"/>
    <mergeCell ref="B23:C23"/>
    <mergeCell ref="R16:S16"/>
    <mergeCell ref="N29:N30"/>
    <mergeCell ref="F29:K30"/>
    <mergeCell ref="E29:E30"/>
    <mergeCell ref="O29:O30"/>
    <mergeCell ref="E19:U19"/>
    <mergeCell ref="T14:U14"/>
    <mergeCell ref="P29:P30"/>
    <mergeCell ref="Q29:Q30"/>
    <mergeCell ref="R29:S30"/>
    <mergeCell ref="O14:P14"/>
    <mergeCell ref="R14:S14"/>
    <mergeCell ref="O47:P47"/>
    <mergeCell ref="R47:S47"/>
    <mergeCell ref="T47:U47"/>
    <mergeCell ref="R33:S33"/>
    <mergeCell ref="T45:U45"/>
    <mergeCell ref="B124:Q124"/>
    <mergeCell ref="B28:S28"/>
    <mergeCell ref="B37:Q37"/>
    <mergeCell ref="B2:V2"/>
    <mergeCell ref="F32:K32"/>
    <mergeCell ref="C9:M9"/>
    <mergeCell ref="B7:D7"/>
    <mergeCell ref="E7:V7"/>
    <mergeCell ref="B5:V5"/>
    <mergeCell ref="B4:V4"/>
    <mergeCell ref="B3:V3"/>
    <mergeCell ref="B14:D16"/>
    <mergeCell ref="E14:K16"/>
    <mergeCell ref="B21:C21"/>
    <mergeCell ref="B18:D18"/>
    <mergeCell ref="E18:F18"/>
    <mergeCell ref="G18:K18"/>
    <mergeCell ref="B20:C20"/>
    <mergeCell ref="L14:N14"/>
    <mergeCell ref="G11:M11"/>
    <mergeCell ref="F31:K31"/>
    <mergeCell ref="L32:M32"/>
    <mergeCell ref="R32:S32"/>
    <mergeCell ref="B29:B30"/>
  </mergeCells>
  <conditionalFormatting sqref="C149 C150:D151 F150:F151">
    <cfRule type="cellIs" dxfId="261" priority="54" operator="equal">
      <formula>#REF!</formula>
    </cfRule>
  </conditionalFormatting>
  <conditionalFormatting sqref="C149 F150 C150:D151">
    <cfRule type="cellIs" dxfId="260" priority="53" operator="equal">
      <formula>#REF!</formula>
    </cfRule>
  </conditionalFormatting>
  <conditionalFormatting sqref="C178 C179:D180 F179:F180">
    <cfRule type="cellIs" dxfId="259" priority="27" operator="equal">
      <formula>#REF!</formula>
    </cfRule>
  </conditionalFormatting>
  <conditionalFormatting sqref="C178 C179:D180">
    <cfRule type="cellIs" dxfId="258" priority="26" operator="equal">
      <formula>#REF!</formula>
    </cfRule>
  </conditionalFormatting>
  <conditionalFormatting sqref="C62:D63">
    <cfRule type="cellIs" dxfId="257" priority="87" operator="equal">
      <formula>#REF!</formula>
    </cfRule>
  </conditionalFormatting>
  <conditionalFormatting sqref="C62:D64">
    <cfRule type="cellIs" dxfId="256" priority="86" operator="equal">
      <formula>#REF!</formula>
    </cfRule>
  </conditionalFormatting>
  <conditionalFormatting sqref="C35:E35">
    <cfRule type="cellIs" dxfId="255" priority="147" operator="equal">
      <formula>#REF!</formula>
    </cfRule>
  </conditionalFormatting>
  <conditionalFormatting sqref="C64:E64">
    <cfRule type="cellIs" dxfId="254" priority="118" operator="equal">
      <formula>#REF!</formula>
    </cfRule>
  </conditionalFormatting>
  <conditionalFormatting sqref="C93:E93 C120 C121:D122">
    <cfRule type="cellIs" dxfId="253" priority="89" operator="equal">
      <formula>#REF!</formula>
    </cfRule>
  </conditionalFormatting>
  <conditionalFormatting sqref="C29:F29 C120 C121:D122 F121:F122 E31 C32:D32 F32">
    <cfRule type="cellIs" dxfId="252" priority="3927" operator="equal">
      <formula>#REF!</formula>
    </cfRule>
  </conditionalFormatting>
  <conditionalFormatting sqref="C29:F29 E31 C32:D32 F32 C33:F34 E63:F63">
    <cfRule type="cellIs" dxfId="251" priority="3928" operator="equal">
      <formula>#REF!</formula>
    </cfRule>
  </conditionalFormatting>
  <conditionalFormatting sqref="C31:F31 C36:O36 N31:O31">
    <cfRule type="cellIs" dxfId="250" priority="3948" operator="equal">
      <formula>#REF!</formula>
    </cfRule>
  </conditionalFormatting>
  <conditionalFormatting sqref="C31:F31 C36:O36">
    <cfRule type="cellIs" dxfId="249" priority="3947" operator="equal">
      <formula>#REF!</formula>
    </cfRule>
  </conditionalFormatting>
  <conditionalFormatting sqref="C33:F35">
    <cfRule type="cellIs" dxfId="248" priority="146" operator="equal">
      <formula>#REF!</formula>
    </cfRule>
  </conditionalFormatting>
  <conditionalFormatting sqref="C59:F59 F62">
    <cfRule type="cellIs" dxfId="247" priority="135" operator="equal">
      <formula>#REF!</formula>
    </cfRule>
    <cfRule type="cellIs" dxfId="246" priority="134" operator="equal">
      <formula>#REF!</formula>
    </cfRule>
  </conditionalFormatting>
  <conditionalFormatting sqref="C61:F61 C65:O65">
    <cfRule type="cellIs" dxfId="245" priority="145" operator="equal">
      <formula>#REF!</formula>
    </cfRule>
    <cfRule type="cellIs" dxfId="244" priority="144" operator="equal">
      <formula>#REF!</formula>
    </cfRule>
  </conditionalFormatting>
  <conditionalFormatting sqref="C88:F88 E90 C91:D91 F91 C92:F92">
    <cfRule type="cellIs" dxfId="243" priority="106" operator="equal">
      <formula>#REF!</formula>
    </cfRule>
  </conditionalFormatting>
  <conditionalFormatting sqref="C88:F88 E90 C91:D91 F91">
    <cfRule type="cellIs" dxfId="242" priority="105" operator="equal">
      <formula>#REF!</formula>
    </cfRule>
  </conditionalFormatting>
  <conditionalFormatting sqref="C90:F90 C94:O94">
    <cfRule type="cellIs" dxfId="241" priority="116" operator="equal">
      <formula>#REF!</formula>
    </cfRule>
    <cfRule type="cellIs" dxfId="240" priority="115" operator="equal">
      <formula>#REF!</formula>
    </cfRule>
  </conditionalFormatting>
  <conditionalFormatting sqref="C92:F93">
    <cfRule type="cellIs" dxfId="239" priority="88" operator="equal">
      <formula>#REF!</formula>
    </cfRule>
  </conditionalFormatting>
  <conditionalFormatting sqref="C117:F117 E119 F120">
    <cfRule type="cellIs" dxfId="238" priority="72" operator="equal">
      <formula>#REF!</formula>
    </cfRule>
  </conditionalFormatting>
  <conditionalFormatting sqref="C117:F117 E119 F120:F121">
    <cfRule type="cellIs" dxfId="237" priority="73" operator="equal">
      <formula>#REF!</formula>
    </cfRule>
  </conditionalFormatting>
  <conditionalFormatting sqref="C119:F119 C123:O123">
    <cfRule type="cellIs" dxfId="236" priority="83" operator="equal">
      <formula>#REF!</formula>
    </cfRule>
    <cfRule type="cellIs" dxfId="235" priority="82" operator="equal">
      <formula>#REF!</formula>
    </cfRule>
  </conditionalFormatting>
  <conditionalFormatting sqref="C146:F146 E148 F149">
    <cfRule type="cellIs" dxfId="234" priority="41" operator="equal">
      <formula>#REF!</formula>
    </cfRule>
    <cfRule type="cellIs" dxfId="233" priority="42" operator="equal">
      <formula>#REF!</formula>
    </cfRule>
  </conditionalFormatting>
  <conditionalFormatting sqref="C148:F148 C152:O152">
    <cfRule type="cellIs" dxfId="232" priority="52" operator="equal">
      <formula>#REF!</formula>
    </cfRule>
    <cfRule type="cellIs" dxfId="231" priority="51" operator="equal">
      <formula>#REF!</formula>
    </cfRule>
  </conditionalFormatting>
  <conditionalFormatting sqref="C175:F175 E177 F178">
    <cfRule type="cellIs" dxfId="230" priority="14" operator="equal">
      <formula>#REF!</formula>
    </cfRule>
  </conditionalFormatting>
  <conditionalFormatting sqref="C175:F175 E177 F178:F179">
    <cfRule type="cellIs" dxfId="229" priority="15" operator="equal">
      <formula>#REF!</formula>
    </cfRule>
  </conditionalFormatting>
  <conditionalFormatting sqref="C177:F177 C181:O181">
    <cfRule type="cellIs" dxfId="228" priority="24" operator="equal">
      <formula>#REF!</formula>
    </cfRule>
    <cfRule type="cellIs" dxfId="227" priority="25" operator="equal">
      <formula>#REF!</formula>
    </cfRule>
  </conditionalFormatting>
  <conditionalFormatting sqref="C27:O27 C155:O155">
    <cfRule type="cellIs" dxfId="226" priority="3939" operator="equal">
      <formula>#REF!</formula>
    </cfRule>
    <cfRule type="cellIs" dxfId="225" priority="3940" operator="equal">
      <formula>#REF!</formula>
    </cfRule>
  </conditionalFormatting>
  <conditionalFormatting sqref="C57:O57">
    <cfRule type="cellIs" dxfId="224" priority="143" operator="equal">
      <formula>#REF!</formula>
    </cfRule>
    <cfRule type="cellIs" dxfId="223" priority="142" operator="equal">
      <formula>#REF!</formula>
    </cfRule>
  </conditionalFormatting>
  <conditionalFormatting sqref="C86:O86">
    <cfRule type="cellIs" dxfId="222" priority="114" operator="equal">
      <formula>#REF!</formula>
    </cfRule>
    <cfRule type="cellIs" dxfId="221" priority="113" operator="equal">
      <formula>#REF!</formula>
    </cfRule>
  </conditionalFormatting>
  <conditionalFormatting sqref="C115:O115">
    <cfRule type="cellIs" dxfId="220" priority="81" operator="equal">
      <formula>#REF!</formula>
    </cfRule>
    <cfRule type="cellIs" dxfId="219" priority="80" operator="equal">
      <formula>#REF!</formula>
    </cfRule>
  </conditionalFormatting>
  <conditionalFormatting sqref="C144:O144">
    <cfRule type="cellIs" dxfId="218" priority="50" operator="equal">
      <formula>#REF!</formula>
    </cfRule>
    <cfRule type="cellIs" dxfId="217" priority="49" operator="equal">
      <formula>#REF!</formula>
    </cfRule>
  </conditionalFormatting>
  <conditionalFormatting sqref="C173:O173">
    <cfRule type="cellIs" dxfId="216" priority="22" operator="equal">
      <formula>#REF!</formula>
    </cfRule>
    <cfRule type="cellIs" dxfId="215" priority="23" operator="equal">
      <formula>#REF!</formula>
    </cfRule>
  </conditionalFormatting>
  <conditionalFormatting sqref="C191:P193">
    <cfRule type="cellIs" dxfId="214" priority="3926" operator="equal">
      <formula>#REF!</formula>
    </cfRule>
    <cfRule type="cellIs" dxfId="213" priority="3925" operator="equal">
      <formula>#REF!</formula>
    </cfRule>
  </conditionalFormatting>
  <conditionalFormatting sqref="D187">
    <cfRule type="cellIs" dxfId="212" priority="3916" operator="equal">
      <formula>#REF!</formula>
    </cfRule>
    <cfRule type="cellIs" dxfId="211" priority="3915" operator="equal">
      <formula>#REF!</formula>
    </cfRule>
  </conditionalFormatting>
  <conditionalFormatting sqref="E61:E62">
    <cfRule type="cellIs" dxfId="210" priority="85" operator="equal">
      <formula>#REF!</formula>
    </cfRule>
    <cfRule type="cellIs" dxfId="209" priority="84" operator="equal">
      <formula>#REF!</formula>
    </cfRule>
  </conditionalFormatting>
  <conditionalFormatting sqref="E63:F64">
    <cfRule type="cellIs" dxfId="208" priority="117" operator="equal">
      <formula>#REF!</formula>
    </cfRule>
  </conditionalFormatting>
  <conditionalFormatting sqref="F11">
    <cfRule type="containsText" dxfId="207" priority="3933" operator="containsText" text="NO HABILITADO">
      <formula>NOT(ISERROR(SEARCH("NO HABILITADO",F11)))</formula>
    </cfRule>
    <cfRule type="containsText" dxfId="206" priority="3934" operator="containsText" text="HABILITADO">
      <formula>NOT(ISERROR(SEARCH("HABILITADO",F11)))</formula>
    </cfRule>
  </conditionalFormatting>
  <conditionalFormatting sqref="F29">
    <cfRule type="cellIs" dxfId="205" priority="3894" operator="equal">
      <formula>#REF!</formula>
    </cfRule>
    <cfRule type="cellIs" dxfId="204" priority="3893" operator="equal">
      <formula>#REF!</formula>
    </cfRule>
  </conditionalFormatting>
  <conditionalFormatting sqref="F35">
    <cfRule type="cellIs" dxfId="203" priority="909" operator="equal">
      <formula>#REF!</formula>
    </cfRule>
  </conditionalFormatting>
  <conditionalFormatting sqref="F42">
    <cfRule type="containsText" dxfId="202" priority="138" operator="containsText" text="NO HABILITADO">
      <formula>NOT(ISERROR(SEARCH("NO HABILITADO",F42)))</formula>
    </cfRule>
    <cfRule type="containsText" dxfId="201" priority="139" operator="containsText" text="HABILITADO">
      <formula>NOT(ISERROR(SEARCH("HABILITADO",F42)))</formula>
    </cfRule>
  </conditionalFormatting>
  <conditionalFormatting sqref="F59">
    <cfRule type="cellIs" dxfId="200" priority="131" operator="equal">
      <formula>#REF!</formula>
    </cfRule>
    <cfRule type="cellIs" dxfId="199" priority="130" operator="equal">
      <formula>#REF!</formula>
    </cfRule>
  </conditionalFormatting>
  <conditionalFormatting sqref="F64">
    <cfRule type="cellIs" dxfId="198" priority="123" operator="equal">
      <formula>#REF!</formula>
    </cfRule>
  </conditionalFormatting>
  <conditionalFormatting sqref="F71">
    <cfRule type="containsText" dxfId="197" priority="110" operator="containsText" text="HABILITADO">
      <formula>NOT(ISERROR(SEARCH("HABILITADO",F71)))</formula>
    </cfRule>
    <cfRule type="containsText" dxfId="196" priority="109" operator="containsText" text="NO HABILITADO">
      <formula>NOT(ISERROR(SEARCH("NO HABILITADO",F71)))</formula>
    </cfRule>
  </conditionalFormatting>
  <conditionalFormatting sqref="F88">
    <cfRule type="cellIs" dxfId="195" priority="101" operator="equal">
      <formula>#REF!</formula>
    </cfRule>
    <cfRule type="cellIs" dxfId="194" priority="102" operator="equal">
      <formula>#REF!</formula>
    </cfRule>
  </conditionalFormatting>
  <conditionalFormatting sqref="F93">
    <cfRule type="cellIs" dxfId="193" priority="94" operator="equal">
      <formula>#REF!</formula>
    </cfRule>
  </conditionalFormatting>
  <conditionalFormatting sqref="F100">
    <cfRule type="containsText" dxfId="192" priority="77" operator="containsText" text="HABILITADO">
      <formula>NOT(ISERROR(SEARCH("HABILITADO",F100)))</formula>
    </cfRule>
    <cfRule type="containsText" dxfId="191" priority="76" operator="containsText" text="NO HABILITADO">
      <formula>NOT(ISERROR(SEARCH("NO HABILITADO",F100)))</formula>
    </cfRule>
  </conditionalFormatting>
  <conditionalFormatting sqref="F117">
    <cfRule type="cellIs" dxfId="190" priority="69" operator="equal">
      <formula>#REF!</formula>
    </cfRule>
    <cfRule type="cellIs" dxfId="189" priority="68" operator="equal">
      <formula>#REF!</formula>
    </cfRule>
  </conditionalFormatting>
  <conditionalFormatting sqref="F122">
    <cfRule type="cellIs" dxfId="188" priority="61" operator="equal">
      <formula>#REF!</formula>
    </cfRule>
  </conditionalFormatting>
  <conditionalFormatting sqref="F129">
    <cfRule type="containsText" dxfId="187" priority="45" operator="containsText" text="NO HABILITADO">
      <formula>NOT(ISERROR(SEARCH("NO HABILITADO",F129)))</formula>
    </cfRule>
    <cfRule type="containsText" dxfId="186" priority="46" operator="containsText" text="HABILITADO">
      <formula>NOT(ISERROR(SEARCH("HABILITADO",F129)))</formula>
    </cfRule>
  </conditionalFormatting>
  <conditionalFormatting sqref="F146">
    <cfRule type="cellIs" dxfId="185" priority="38" operator="equal">
      <formula>#REF!</formula>
    </cfRule>
    <cfRule type="cellIs" dxfId="184" priority="37" operator="equal">
      <formula>#REF!</formula>
    </cfRule>
  </conditionalFormatting>
  <conditionalFormatting sqref="F151">
    <cfRule type="cellIs" dxfId="183" priority="32" operator="equal">
      <formula>#REF!</formula>
    </cfRule>
  </conditionalFormatting>
  <conditionalFormatting sqref="F158">
    <cfRule type="containsText" dxfId="182" priority="18" operator="containsText" text="NO HABILITADO">
      <formula>NOT(ISERROR(SEARCH("NO HABILITADO",F158)))</formula>
    </cfRule>
    <cfRule type="containsText" dxfId="181" priority="19" operator="containsText" text="HABILITADO">
      <formula>NOT(ISERROR(SEARCH("HABILITADO",F158)))</formula>
    </cfRule>
  </conditionalFormatting>
  <conditionalFormatting sqref="F175">
    <cfRule type="cellIs" dxfId="180" priority="11" operator="equal">
      <formula>#REF!</formula>
    </cfRule>
    <cfRule type="cellIs" dxfId="179" priority="10" operator="equal">
      <formula>#REF!</formula>
    </cfRule>
  </conditionalFormatting>
  <conditionalFormatting sqref="F180">
    <cfRule type="cellIs" dxfId="178" priority="5" operator="equal">
      <formula>#REF!</formula>
    </cfRule>
  </conditionalFormatting>
  <conditionalFormatting sqref="G11:K11">
    <cfRule type="containsText" dxfId="177" priority="3930" operator="containsText" text="CUMPLE">
      <formula>NOT(ISERROR(SEARCH("CUMPLE",G11)))</formula>
    </cfRule>
    <cfRule type="containsText" dxfId="176" priority="3929" operator="containsText" text="NO CUMPLE">
      <formula>NOT(ISERROR(SEARCH("NO CUMPLE",G11)))</formula>
    </cfRule>
  </conditionalFormatting>
  <conditionalFormatting sqref="G42:K42">
    <cfRule type="containsText" dxfId="175" priority="136" operator="containsText" text="NO CUMPLE">
      <formula>NOT(ISERROR(SEARCH("NO CUMPLE",G42)))</formula>
    </cfRule>
    <cfRule type="containsText" dxfId="174" priority="137" operator="containsText" text="CUMPLE">
      <formula>NOT(ISERROR(SEARCH("CUMPLE",G42)))</formula>
    </cfRule>
  </conditionalFormatting>
  <conditionalFormatting sqref="G71:K71">
    <cfRule type="containsText" dxfId="173" priority="107" operator="containsText" text="NO CUMPLE">
      <formula>NOT(ISERROR(SEARCH("NO CUMPLE",G71)))</formula>
    </cfRule>
    <cfRule type="containsText" dxfId="172" priority="108" operator="containsText" text="CUMPLE">
      <formula>NOT(ISERROR(SEARCH("CUMPLE",G71)))</formula>
    </cfRule>
  </conditionalFormatting>
  <conditionalFormatting sqref="G100:K100">
    <cfRule type="containsText" dxfId="171" priority="75" operator="containsText" text="CUMPLE">
      <formula>NOT(ISERROR(SEARCH("CUMPLE",G100)))</formula>
    </cfRule>
    <cfRule type="containsText" dxfId="170" priority="74" operator="containsText" text="NO CUMPLE">
      <formula>NOT(ISERROR(SEARCH("NO CUMPLE",G100)))</formula>
    </cfRule>
  </conditionalFormatting>
  <conditionalFormatting sqref="G129:K129">
    <cfRule type="containsText" dxfId="169" priority="43" operator="containsText" text="NO CUMPLE">
      <formula>NOT(ISERROR(SEARCH("NO CUMPLE",G129)))</formula>
    </cfRule>
    <cfRule type="containsText" dxfId="168" priority="44" operator="containsText" text="CUMPLE">
      <formula>NOT(ISERROR(SEARCH("CUMPLE",G129)))</formula>
    </cfRule>
  </conditionalFormatting>
  <conditionalFormatting sqref="G158:K158">
    <cfRule type="containsText" dxfId="167" priority="17" operator="containsText" text="CUMPLE">
      <formula>NOT(ISERROR(SEARCH("CUMPLE",G158)))</formula>
    </cfRule>
    <cfRule type="containsText" dxfId="166" priority="16" operator="containsText" text="NO CUMPLE">
      <formula>NOT(ISERROR(SEARCH("NO CUMPLE",G158)))</formula>
    </cfRule>
  </conditionalFormatting>
  <conditionalFormatting sqref="L29">
    <cfRule type="cellIs" dxfId="165" priority="3891" operator="equal">
      <formula>#REF!</formula>
    </cfRule>
    <cfRule type="cellIs" dxfId="164" priority="3892" operator="equal">
      <formula>#REF!</formula>
    </cfRule>
  </conditionalFormatting>
  <conditionalFormatting sqref="L59">
    <cfRule type="cellIs" dxfId="163" priority="129" operator="equal">
      <formula>#REF!</formula>
    </cfRule>
    <cfRule type="cellIs" dxfId="162" priority="128" operator="equal">
      <formula>#REF!</formula>
    </cfRule>
  </conditionalFormatting>
  <conditionalFormatting sqref="L88">
    <cfRule type="cellIs" dxfId="161" priority="100" operator="equal">
      <formula>#REF!</formula>
    </cfRule>
    <cfRule type="cellIs" dxfId="160" priority="99" operator="equal">
      <formula>#REF!</formula>
    </cfRule>
  </conditionalFormatting>
  <conditionalFormatting sqref="L117">
    <cfRule type="cellIs" dxfId="159" priority="66" operator="equal">
      <formula>#REF!</formula>
    </cfRule>
    <cfRule type="cellIs" dxfId="158" priority="67" operator="equal">
      <formula>#REF!</formula>
    </cfRule>
  </conditionalFormatting>
  <conditionalFormatting sqref="L146">
    <cfRule type="cellIs" dxfId="157" priority="36" operator="equal">
      <formula>#REF!</formula>
    </cfRule>
    <cfRule type="cellIs" dxfId="156" priority="35" operator="equal">
      <formula>#REF!</formula>
    </cfRule>
  </conditionalFormatting>
  <conditionalFormatting sqref="L175">
    <cfRule type="cellIs" dxfId="155" priority="9" operator="equal">
      <formula>#REF!</formula>
    </cfRule>
    <cfRule type="cellIs" dxfId="154" priority="8" operator="equal">
      <formula>#REF!</formula>
    </cfRule>
  </conditionalFormatting>
  <conditionalFormatting sqref="M21:M26">
    <cfRule type="containsText" dxfId="153" priority="936" operator="containsText" text="NO">
      <formula>NOT(ISERROR(SEARCH("NO",M21)))</formula>
    </cfRule>
    <cfRule type="containsText" dxfId="152" priority="937" operator="containsText" text="CUMPLE">
      <formula>NOT(ISERROR(SEARCH("CUMPLE",M21)))</formula>
    </cfRule>
  </conditionalFormatting>
  <conditionalFormatting sqref="M52:M56">
    <cfRule type="containsText" dxfId="151" priority="127" operator="containsText" text="CUMPLE">
      <formula>NOT(ISERROR(SEARCH("CUMPLE",M52)))</formula>
    </cfRule>
    <cfRule type="containsText" dxfId="150" priority="126" operator="containsText" text="NO">
      <formula>NOT(ISERROR(SEARCH("NO",M52)))</formula>
    </cfRule>
  </conditionalFormatting>
  <conditionalFormatting sqref="M81:M85">
    <cfRule type="containsText" dxfId="149" priority="98" operator="containsText" text="CUMPLE">
      <formula>NOT(ISERROR(SEARCH("CUMPLE",M81)))</formula>
    </cfRule>
    <cfRule type="containsText" dxfId="148" priority="97" operator="containsText" text="NO">
      <formula>NOT(ISERROR(SEARCH("NO",M81)))</formula>
    </cfRule>
  </conditionalFormatting>
  <conditionalFormatting sqref="M110:M114">
    <cfRule type="containsText" dxfId="147" priority="64" operator="containsText" text="NO">
      <formula>NOT(ISERROR(SEARCH("NO",M110)))</formula>
    </cfRule>
    <cfRule type="containsText" dxfId="146" priority="65" operator="containsText" text="CUMPLE">
      <formula>NOT(ISERROR(SEARCH("CUMPLE",M110)))</formula>
    </cfRule>
  </conditionalFormatting>
  <conditionalFormatting sqref="M139:M143">
    <cfRule type="containsText" dxfId="145" priority="34" operator="containsText" text="CUMPLE">
      <formula>NOT(ISERROR(SEARCH("CUMPLE",M139)))</formula>
    </cfRule>
    <cfRule type="containsText" dxfId="144" priority="33" operator="containsText" text="NO">
      <formula>NOT(ISERROR(SEARCH("NO",M139)))</formula>
    </cfRule>
  </conditionalFormatting>
  <conditionalFormatting sqref="M168:M172">
    <cfRule type="containsText" dxfId="143" priority="7" operator="containsText" text="CUMPLE">
      <formula>NOT(ISERROR(SEARCH("CUMPLE",M168)))</formula>
    </cfRule>
    <cfRule type="containsText" dxfId="142" priority="6" operator="containsText" text="NO">
      <formula>NOT(ISERROR(SEARCH("NO",M168)))</formula>
    </cfRule>
  </conditionalFormatting>
  <conditionalFormatting sqref="N31:O35">
    <cfRule type="cellIs" dxfId="141" priority="3907" operator="equal">
      <formula>#REF!</formula>
    </cfRule>
  </conditionalFormatting>
  <conditionalFormatting sqref="N32:O35">
    <cfRule type="cellIs" dxfId="140" priority="3908" operator="equal">
      <formula>#REF!</formula>
    </cfRule>
  </conditionalFormatting>
  <conditionalFormatting sqref="N61:O64">
    <cfRule type="cellIs" dxfId="139" priority="133" operator="equal">
      <formula>#REF!</formula>
    </cfRule>
    <cfRule type="cellIs" dxfId="138" priority="132" operator="equal">
      <formula>#REF!</formula>
    </cfRule>
  </conditionalFormatting>
  <conditionalFormatting sqref="N90:O93">
    <cfRule type="cellIs" dxfId="137" priority="104" operator="equal">
      <formula>#REF!</formula>
    </cfRule>
    <cfRule type="cellIs" dxfId="136" priority="103" operator="equal">
      <formula>#REF!</formula>
    </cfRule>
  </conditionalFormatting>
  <conditionalFormatting sqref="N119:O122">
    <cfRule type="cellIs" dxfId="135" priority="71" operator="equal">
      <formula>#REF!</formula>
    </cfRule>
    <cfRule type="cellIs" dxfId="134" priority="70" operator="equal">
      <formula>#REF!</formula>
    </cfRule>
  </conditionalFormatting>
  <conditionalFormatting sqref="N148:O151">
    <cfRule type="cellIs" dxfId="133" priority="39" operator="equal">
      <formula>#REF!</formula>
    </cfRule>
    <cfRule type="cellIs" dxfId="132" priority="40" operator="equal">
      <formula>#REF!</formula>
    </cfRule>
  </conditionalFormatting>
  <conditionalFormatting sqref="N177:O180">
    <cfRule type="cellIs" dxfId="131" priority="13" operator="equal">
      <formula>#REF!</formula>
    </cfRule>
    <cfRule type="cellIs" dxfId="130" priority="12" operator="equal">
      <formula>#REF!</formula>
    </cfRule>
  </conditionalFormatting>
  <conditionalFormatting sqref="N29:Q29">
    <cfRule type="cellIs" dxfId="129" priority="3937" operator="equal">
      <formula>#REF!</formula>
    </cfRule>
    <cfRule type="cellIs" dxfId="128" priority="3938" operator="equal">
      <formula>#REF!</formula>
    </cfRule>
  </conditionalFormatting>
  <conditionalFormatting sqref="N59:Q59">
    <cfRule type="cellIs" dxfId="127" priority="140" operator="equal">
      <formula>#REF!</formula>
    </cfRule>
    <cfRule type="cellIs" dxfId="126" priority="141" operator="equal">
      <formula>#REF!</formula>
    </cfRule>
  </conditionalFormatting>
  <conditionalFormatting sqref="N88:Q88">
    <cfRule type="cellIs" dxfId="125" priority="111" operator="equal">
      <formula>#REF!</formula>
    </cfRule>
    <cfRule type="cellIs" dxfId="124" priority="112" operator="equal">
      <formula>#REF!</formula>
    </cfRule>
  </conditionalFormatting>
  <conditionalFormatting sqref="N117:Q117">
    <cfRule type="cellIs" dxfId="123" priority="79" operator="equal">
      <formula>#REF!</formula>
    </cfRule>
    <cfRule type="cellIs" dxfId="122" priority="78" operator="equal">
      <formula>#REF!</formula>
    </cfRule>
  </conditionalFormatting>
  <conditionalFormatting sqref="N146:Q146">
    <cfRule type="cellIs" dxfId="121" priority="48" operator="equal">
      <formula>#REF!</formula>
    </cfRule>
    <cfRule type="cellIs" dxfId="120" priority="47" operator="equal">
      <formula>#REF!</formula>
    </cfRule>
  </conditionalFormatting>
  <conditionalFormatting sqref="N175:Q175">
    <cfRule type="cellIs" dxfId="119" priority="21" operator="equal">
      <formula>#REF!</formula>
    </cfRule>
    <cfRule type="cellIs" dxfId="118" priority="20" operator="equal">
      <formula>#REF!</formula>
    </cfRule>
  </conditionalFormatting>
  <conditionalFormatting sqref="S37">
    <cfRule type="containsText" dxfId="117" priority="892" operator="containsText" text="NO">
      <formula>NOT(ISERROR(SEARCH("NO",S37)))</formula>
    </cfRule>
    <cfRule type="containsText" dxfId="116" priority="893" operator="containsText" text="CUMPLE">
      <formula>NOT(ISERROR(SEARCH("CUMPLE",S37)))</formula>
    </cfRule>
    <cfRule type="containsText" dxfId="115" priority="894" operator="containsText" text="NO CUMPLE">
      <formula>NOT(ISERROR(SEARCH("NO CUMPLE",S37)))</formula>
    </cfRule>
    <cfRule type="containsText" dxfId="114" priority="895" operator="containsText" text="NO">
      <formula>NOT(ISERROR(SEARCH("NO",S37)))</formula>
    </cfRule>
  </conditionalFormatting>
  <conditionalFormatting sqref="S66">
    <cfRule type="containsText" dxfId="113" priority="122" operator="containsText" text="NO">
      <formula>NOT(ISERROR(SEARCH("NO",S66)))</formula>
    </cfRule>
    <cfRule type="containsText" dxfId="112" priority="121" operator="containsText" text="NO CUMPLE">
      <formula>NOT(ISERROR(SEARCH("NO CUMPLE",S66)))</formula>
    </cfRule>
    <cfRule type="containsText" dxfId="111" priority="119" operator="containsText" text="NO">
      <formula>NOT(ISERROR(SEARCH("NO",S66)))</formula>
    </cfRule>
    <cfRule type="containsText" dxfId="110" priority="120" operator="containsText" text="CUMPLE">
      <formula>NOT(ISERROR(SEARCH("CUMPLE",S66)))</formula>
    </cfRule>
  </conditionalFormatting>
  <conditionalFormatting sqref="S95">
    <cfRule type="containsText" dxfId="109" priority="90" operator="containsText" text="NO">
      <formula>NOT(ISERROR(SEARCH("NO",S95)))</formula>
    </cfRule>
    <cfRule type="containsText" dxfId="108" priority="91" operator="containsText" text="CUMPLE">
      <formula>NOT(ISERROR(SEARCH("CUMPLE",S95)))</formula>
    </cfRule>
    <cfRule type="containsText" dxfId="107" priority="93" operator="containsText" text="NO">
      <formula>NOT(ISERROR(SEARCH("NO",S95)))</formula>
    </cfRule>
    <cfRule type="containsText" dxfId="106" priority="92" operator="containsText" text="NO CUMPLE">
      <formula>NOT(ISERROR(SEARCH("NO CUMPLE",S95)))</formula>
    </cfRule>
  </conditionalFormatting>
  <conditionalFormatting sqref="S124">
    <cfRule type="containsText" dxfId="105" priority="57" operator="containsText" text="NO">
      <formula>NOT(ISERROR(SEARCH("NO",S124)))</formula>
    </cfRule>
    <cfRule type="containsText" dxfId="104" priority="58" operator="containsText" text="CUMPLE">
      <formula>NOT(ISERROR(SEARCH("CUMPLE",S124)))</formula>
    </cfRule>
    <cfRule type="containsText" dxfId="103" priority="60" operator="containsText" text="NO">
      <formula>NOT(ISERROR(SEARCH("NO",S124)))</formula>
    </cfRule>
    <cfRule type="containsText" dxfId="102" priority="59" operator="containsText" text="NO CUMPLE">
      <formula>NOT(ISERROR(SEARCH("NO CUMPLE",S124)))</formula>
    </cfRule>
  </conditionalFormatting>
  <conditionalFormatting sqref="S153:S154">
    <cfRule type="containsText" dxfId="101" priority="28" operator="containsText" text="NO">
      <formula>NOT(ISERROR(SEARCH("NO",S153)))</formula>
    </cfRule>
    <cfRule type="containsText" dxfId="100" priority="29" operator="containsText" text="CUMPLE">
      <formula>NOT(ISERROR(SEARCH("CUMPLE",S153)))</formula>
    </cfRule>
    <cfRule type="containsText" dxfId="99" priority="31" operator="containsText" text="NO">
      <formula>NOT(ISERROR(SEARCH("NO",S153)))</formula>
    </cfRule>
    <cfRule type="containsText" dxfId="98" priority="30" operator="containsText" text="NO CUMPLE">
      <formula>NOT(ISERROR(SEARCH("NO CUMPLE",S153)))</formula>
    </cfRule>
  </conditionalFormatting>
  <conditionalFormatting sqref="S182">
    <cfRule type="containsText" dxfId="97" priority="1" operator="containsText" text="NO">
      <formula>NOT(ISERROR(SEARCH("NO",S182)))</formula>
    </cfRule>
    <cfRule type="containsText" dxfId="96" priority="4" operator="containsText" text="NO">
      <formula>NOT(ISERROR(SEARCH("NO",S182)))</formula>
    </cfRule>
    <cfRule type="containsText" dxfId="95" priority="3" operator="containsText" text="NO CUMPLE">
      <formula>NOT(ISERROR(SEARCH("NO CUMPLE",S182)))</formula>
    </cfRule>
    <cfRule type="containsText" dxfId="94" priority="2" operator="containsText" text="CUMPLE">
      <formula>NOT(ISERROR(SEARCH("CUMPLE",S182)))</formula>
    </cfRule>
  </conditionalFormatting>
  <conditionalFormatting sqref="V183:V190">
    <cfRule type="containsText" dxfId="93" priority="983" operator="containsText" text="CUMPLE">
      <formula>NOT(ISERROR(SEARCH("CUMPLE",V183)))</formula>
    </cfRule>
    <cfRule type="containsText" dxfId="92" priority="982" operator="containsText" text="NO CUMPLE">
      <formula>NOT(ISERROR(SEARCH("NO CUMPLE",V183)))</formula>
    </cfRule>
  </conditionalFormatting>
  <dataValidations count="1">
    <dataValidation type="list" allowBlank="1" showInputMessage="1" showErrorMessage="1" sqref="E27:O27 E57:O57 E86:O86 E115:O115 E144:O144 E173:O173" xr:uid="{00000000-0002-0000-0200-000000000000}">
      <formula1>#REF!</formula1>
    </dataValidation>
  </dataValidations>
  <printOptions horizontalCentered="1" verticalCentered="1"/>
  <pageMargins left="0.39370078740157483" right="0.39370078740157483" top="0.39370078740157483" bottom="0.39370078740157483" header="0" footer="0"/>
  <pageSetup scale="30" orientation="landscape" r:id="rId1"/>
  <headerFooter alignWithMargins="0"/>
  <rowBreaks count="5" manualBreakCount="5">
    <brk id="39" max="21" man="1"/>
    <brk id="67" max="21" man="1"/>
    <brk id="96" max="21" man="1"/>
    <brk id="125" max="21" man="1"/>
    <brk id="154" max="2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A3500-E253-4B0B-96F6-9D40EFFA7549}">
  <dimension ref="A1:Q32"/>
  <sheetViews>
    <sheetView view="pageBreakPreview" topLeftCell="A9" zoomScale="70" zoomScaleNormal="80" zoomScaleSheetLayoutView="70" workbookViewId="0">
      <selection activeCell="D25" sqref="D25"/>
    </sheetView>
  </sheetViews>
  <sheetFormatPr baseColWidth="10" defaultColWidth="11.5" defaultRowHeight="13"/>
  <cols>
    <col min="1" max="1" width="7.33203125" style="161" customWidth="1"/>
    <col min="2" max="2" width="48.33203125" style="161" customWidth="1"/>
    <col min="3" max="3" width="47.33203125" style="171" customWidth="1"/>
    <col min="4" max="4" width="16.6640625" style="161" customWidth="1"/>
    <col min="5" max="5" width="19" style="161" customWidth="1"/>
    <col min="6" max="6" width="11.5" style="161" customWidth="1"/>
    <col min="7" max="16384" width="11.5" style="161"/>
  </cols>
  <sheetData>
    <row r="1" spans="1:17" ht="16">
      <c r="A1" s="551"/>
      <c r="B1" s="552"/>
      <c r="C1" s="552"/>
      <c r="D1" s="552"/>
      <c r="E1" s="552"/>
      <c r="F1" s="553"/>
    </row>
    <row r="2" spans="1:17" ht="16">
      <c r="A2" s="162"/>
      <c r="B2" s="163"/>
      <c r="C2" s="164"/>
      <c r="D2" s="163"/>
      <c r="E2" s="163"/>
      <c r="F2" s="165"/>
    </row>
    <row r="3" spans="1:17" ht="18">
      <c r="A3" s="554" t="s">
        <v>82</v>
      </c>
      <c r="B3" s="555"/>
      <c r="C3" s="555"/>
      <c r="D3" s="555"/>
      <c r="E3" s="555"/>
      <c r="F3" s="556"/>
      <c r="G3" s="198"/>
      <c r="H3" s="198"/>
      <c r="I3" s="198"/>
      <c r="J3" s="198"/>
      <c r="K3" s="198"/>
      <c r="L3" s="198"/>
      <c r="M3" s="198"/>
      <c r="N3" s="198"/>
      <c r="O3" s="198"/>
      <c r="P3" s="198"/>
      <c r="Q3" s="198"/>
    </row>
    <row r="4" spans="1:17" ht="18">
      <c r="A4" s="554" t="s">
        <v>68</v>
      </c>
      <c r="B4" s="555"/>
      <c r="C4" s="555"/>
      <c r="D4" s="555"/>
      <c r="E4" s="555"/>
      <c r="F4" s="556"/>
      <c r="G4" s="198"/>
      <c r="H4" s="198"/>
      <c r="I4" s="198"/>
      <c r="J4" s="198"/>
      <c r="K4" s="198"/>
      <c r="L4" s="198"/>
      <c r="M4" s="198"/>
      <c r="N4" s="198"/>
      <c r="O4" s="198"/>
      <c r="P4" s="198"/>
      <c r="Q4" s="198"/>
    </row>
    <row r="5" spans="1:17" ht="18">
      <c r="A5" s="554" t="s">
        <v>88</v>
      </c>
      <c r="B5" s="555"/>
      <c r="C5" s="555"/>
      <c r="D5" s="555"/>
      <c r="E5" s="555"/>
      <c r="F5" s="556"/>
      <c r="G5" s="198"/>
      <c r="H5" s="198"/>
      <c r="I5" s="198"/>
      <c r="J5" s="198"/>
      <c r="K5" s="198"/>
      <c r="L5" s="198"/>
      <c r="M5" s="198"/>
      <c r="N5" s="198"/>
      <c r="O5" s="198"/>
      <c r="P5" s="198"/>
      <c r="Q5" s="198"/>
    </row>
    <row r="6" spans="1:17" ht="19" thickBot="1">
      <c r="A6" s="557" t="str">
        <f>+Datos!B3</f>
        <v>FDLT-SASI-388-2024 (120880) LOTE 1</v>
      </c>
      <c r="B6" s="558"/>
      <c r="C6" s="558"/>
      <c r="D6" s="558"/>
      <c r="E6" s="558"/>
      <c r="F6" s="559"/>
      <c r="G6" s="198"/>
      <c r="H6" s="198"/>
      <c r="I6" s="198"/>
      <c r="J6" s="198"/>
      <c r="K6" s="198"/>
      <c r="L6" s="198"/>
      <c r="M6" s="198"/>
      <c r="N6" s="198"/>
      <c r="O6" s="198"/>
      <c r="P6" s="198"/>
      <c r="Q6" s="198"/>
    </row>
    <row r="7" spans="1:17" ht="14" thickBot="1">
      <c r="A7" s="166"/>
      <c r="B7" s="167"/>
      <c r="C7" s="168"/>
      <c r="D7" s="167"/>
      <c r="E7" s="167"/>
      <c r="F7" s="169"/>
    </row>
    <row r="8" spans="1:17" ht="24" customHeight="1" thickBot="1">
      <c r="A8" s="548" t="s">
        <v>69</v>
      </c>
      <c r="B8" s="549"/>
      <c r="C8" s="549"/>
      <c r="D8" s="549"/>
      <c r="E8" s="549"/>
      <c r="F8" s="550"/>
    </row>
    <row r="9" spans="1:17" ht="63.75" customHeight="1" thickBot="1">
      <c r="A9" s="535" t="str">
        <f>+Datos!B2</f>
        <v>“ADQUIRIR A TITULO DE COMPRAVENTA A MONTO AGOTABLE ELEMENTOS DE MOBILIARIO INSTITUCIONAL , TECNOLOGIA, AUDIOVISUALES Y TECNOLOGIA COMPUTADORES PARA LA DOTACION PEDAGOGICA DE LAS INSTITUCIONES EDUCATIVAS DE LA LOCALIDAD DE TEUSAQUILLO EN EL MARCO DE LOS PROYECTOS: 2049 “TEUSAQUILLO ENTORNO PROTECTOR PARA LOS NIÑOS Y LAS NIÑAS Y LAS NIÑAS DE CONFORMIDAD CON LAS DISPOSICIONES TÉCNICAS ESTABLECIDAS” Y 2157 “TEUSAQUILLO RESPIRA EDUCACION”  DE CONFORMIDAD CON LAS ESPECIFICACIONES TÉCNICAS ”.</v>
      </c>
      <c r="B9" s="536"/>
      <c r="C9" s="536"/>
      <c r="D9" s="536"/>
      <c r="E9" s="536"/>
      <c r="F9" s="537"/>
    </row>
    <row r="10" spans="1:17" ht="14" thickBot="1">
      <c r="A10" s="166"/>
      <c r="B10" s="167"/>
      <c r="C10" s="168"/>
      <c r="D10" s="167"/>
      <c r="E10" s="167"/>
      <c r="F10" s="169"/>
    </row>
    <row r="11" spans="1:17" ht="45" customHeight="1" thickBot="1">
      <c r="A11" s="538" t="s">
        <v>70</v>
      </c>
      <c r="B11" s="539"/>
      <c r="C11" s="539"/>
      <c r="D11" s="539"/>
      <c r="E11" s="540"/>
      <c r="F11" s="541"/>
    </row>
    <row r="12" spans="1:17" ht="91.5" customHeight="1" thickBot="1">
      <c r="A12" s="535" t="s">
        <v>96</v>
      </c>
      <c r="B12" s="536"/>
      <c r="C12" s="536"/>
      <c r="D12" s="536"/>
      <c r="E12" s="536"/>
      <c r="F12" s="537"/>
    </row>
    <row r="13" spans="1:17" ht="18" customHeight="1">
      <c r="A13" s="542" t="s">
        <v>5</v>
      </c>
      <c r="B13" s="543" t="s">
        <v>71</v>
      </c>
      <c r="C13" s="543" t="s">
        <v>72</v>
      </c>
      <c r="D13" s="543" t="s">
        <v>73</v>
      </c>
      <c r="E13" s="544" t="s">
        <v>74</v>
      </c>
      <c r="F13" s="545"/>
    </row>
    <row r="14" spans="1:17" ht="18" customHeight="1">
      <c r="A14" s="542"/>
      <c r="B14" s="543"/>
      <c r="C14" s="543"/>
      <c r="D14" s="543"/>
      <c r="E14" s="546"/>
      <c r="F14" s="547"/>
    </row>
    <row r="15" spans="1:17" ht="6" customHeight="1">
      <c r="A15" s="170"/>
      <c r="F15" s="172"/>
    </row>
    <row r="16" spans="1:17" ht="49.25" customHeight="1">
      <c r="A16" s="173">
        <v>1</v>
      </c>
      <c r="B16" s="234" t="s">
        <v>185</v>
      </c>
      <c r="C16" s="199"/>
      <c r="D16" s="193" t="s">
        <v>64</v>
      </c>
      <c r="E16" s="530" t="s">
        <v>95</v>
      </c>
      <c r="F16" s="531"/>
    </row>
    <row r="17" spans="1:6" ht="17">
      <c r="A17" s="173">
        <v>2</v>
      </c>
      <c r="B17" s="234" t="s">
        <v>186</v>
      </c>
      <c r="C17" s="199" t="s">
        <v>190</v>
      </c>
      <c r="D17" s="193" t="s">
        <v>4</v>
      </c>
      <c r="E17" s="530"/>
      <c r="F17" s="531"/>
    </row>
    <row r="18" spans="1:6" ht="17">
      <c r="A18" s="173">
        <v>3</v>
      </c>
      <c r="B18" s="234" t="s">
        <v>150</v>
      </c>
      <c r="C18" s="199" t="s">
        <v>191</v>
      </c>
      <c r="D18" s="193" t="s">
        <v>4</v>
      </c>
      <c r="E18" s="530"/>
      <c r="F18" s="531"/>
    </row>
    <row r="19" spans="1:6" ht="50.5" customHeight="1">
      <c r="A19" s="173">
        <v>4</v>
      </c>
      <c r="B19" s="234" t="s">
        <v>187</v>
      </c>
      <c r="C19" s="199" t="s">
        <v>210</v>
      </c>
      <c r="D19" s="193" t="s">
        <v>4</v>
      </c>
      <c r="E19" s="530"/>
      <c r="F19" s="531"/>
    </row>
    <row r="20" spans="1:6" ht="17">
      <c r="A20" s="173">
        <v>7</v>
      </c>
      <c r="B20" s="234" t="s">
        <v>188</v>
      </c>
      <c r="C20" s="199" t="s">
        <v>192</v>
      </c>
      <c r="D20" s="193" t="s">
        <v>4</v>
      </c>
      <c r="E20" s="229"/>
      <c r="F20" s="230"/>
    </row>
    <row r="21" spans="1:6" ht="49.25" customHeight="1">
      <c r="A21" s="173">
        <v>9</v>
      </c>
      <c r="B21" s="234" t="s">
        <v>189</v>
      </c>
      <c r="C21" s="199" t="s">
        <v>193</v>
      </c>
      <c r="D21" s="193" t="s">
        <v>4</v>
      </c>
      <c r="E21" s="530"/>
      <c r="F21" s="531"/>
    </row>
    <row r="22" spans="1:6">
      <c r="A22" s="174"/>
      <c r="B22" s="174"/>
      <c r="C22" s="16"/>
      <c r="D22" s="174"/>
      <c r="E22" s="174"/>
      <c r="F22" s="174"/>
    </row>
    <row r="23" spans="1:6">
      <c r="A23" s="174"/>
      <c r="B23" s="174"/>
      <c r="C23" s="16"/>
      <c r="D23" s="174"/>
      <c r="E23" s="174"/>
      <c r="F23" s="174"/>
    </row>
    <row r="24" spans="1:6">
      <c r="A24" s="174"/>
      <c r="B24" s="174"/>
      <c r="C24" s="16"/>
      <c r="D24" s="174"/>
      <c r="E24" s="174"/>
      <c r="F24" s="174"/>
    </row>
    <row r="25" spans="1:6">
      <c r="A25" s="174"/>
      <c r="B25" s="174"/>
      <c r="C25" s="16"/>
      <c r="D25" s="174"/>
      <c r="E25" s="174"/>
      <c r="F25" s="174"/>
    </row>
    <row r="26" spans="1:6">
      <c r="A26" s="174"/>
      <c r="B26" s="174"/>
      <c r="C26" s="16"/>
      <c r="D26" s="174"/>
      <c r="E26" s="174"/>
      <c r="F26" s="174"/>
    </row>
    <row r="27" spans="1:6" s="176" customFormat="1">
      <c r="A27" s="175"/>
      <c r="B27" s="532" t="s">
        <v>132</v>
      </c>
      <c r="C27" s="533"/>
      <c r="D27" s="533"/>
      <c r="E27" s="534"/>
      <c r="F27" s="175"/>
    </row>
    <row r="28" spans="1:6" ht="6" customHeight="1" thickBot="1">
      <c r="A28" s="174"/>
      <c r="B28" s="177"/>
      <c r="C28" s="178"/>
      <c r="D28" s="177"/>
      <c r="E28" s="177"/>
      <c r="F28" s="174"/>
    </row>
    <row r="29" spans="1:6" ht="14">
      <c r="A29" s="529" t="s">
        <v>75</v>
      </c>
      <c r="B29" s="529"/>
      <c r="C29" s="529"/>
      <c r="D29" s="529"/>
      <c r="E29" s="529"/>
      <c r="F29" s="529"/>
    </row>
    <row r="30" spans="1:6" ht="14">
      <c r="A30" s="529" t="s">
        <v>18</v>
      </c>
      <c r="B30" s="529"/>
      <c r="C30" s="529"/>
      <c r="D30" s="529"/>
      <c r="E30" s="529"/>
      <c r="F30" s="529"/>
    </row>
    <row r="31" spans="1:6" ht="14">
      <c r="A31" s="529" t="s">
        <v>19</v>
      </c>
      <c r="B31" s="529"/>
      <c r="C31" s="529"/>
      <c r="D31" s="529"/>
      <c r="E31" s="529"/>
      <c r="F31" s="529"/>
    </row>
    <row r="32" spans="1:6" ht="14">
      <c r="A32" s="529" t="str">
        <f>A6</f>
        <v>FDLT-SASI-388-2024 (120880) LOTE 1</v>
      </c>
      <c r="B32" s="529"/>
      <c r="C32" s="529"/>
      <c r="D32" s="529"/>
      <c r="E32" s="529"/>
      <c r="F32" s="529"/>
    </row>
  </sheetData>
  <mergeCells count="24">
    <mergeCell ref="A8:F8"/>
    <mergeCell ref="A1:F1"/>
    <mergeCell ref="A3:F3"/>
    <mergeCell ref="A4:F4"/>
    <mergeCell ref="A5:F5"/>
    <mergeCell ref="A6:F6"/>
    <mergeCell ref="A9:F9"/>
    <mergeCell ref="A11:F11"/>
    <mergeCell ref="A12:F12"/>
    <mergeCell ref="A13:A14"/>
    <mergeCell ref="B13:B14"/>
    <mergeCell ref="C13:C14"/>
    <mergeCell ref="D13:D14"/>
    <mergeCell ref="E13:F14"/>
    <mergeCell ref="A31:F31"/>
    <mergeCell ref="A32:F32"/>
    <mergeCell ref="E16:F16"/>
    <mergeCell ref="E17:F17"/>
    <mergeCell ref="E21:F21"/>
    <mergeCell ref="B27:E27"/>
    <mergeCell ref="A29:F29"/>
    <mergeCell ref="A30:F30"/>
    <mergeCell ref="E18:F18"/>
    <mergeCell ref="E19:F19"/>
  </mergeCells>
  <conditionalFormatting sqref="A29">
    <cfRule type="cellIs" dxfId="91" priority="14" operator="equal">
      <formula>#REF!</formula>
    </cfRule>
    <cfRule type="cellIs" dxfId="90" priority="15" operator="equal">
      <formula>#REF!</formula>
    </cfRule>
  </conditionalFormatting>
  <conditionalFormatting sqref="D16:D21">
    <cfRule type="containsText" dxfId="89" priority="1" operator="containsText" text="NO">
      <formula>NOT(ISERROR(SEARCH("NO",D16)))</formula>
    </cfRule>
    <cfRule type="containsText" dxfId="88" priority="2" operator="containsText" text="CUMPLE">
      <formula>NOT(ISERROR(SEARCH("CUMPLE",D16)))</formula>
    </cfRule>
  </conditionalFormatting>
  <conditionalFormatting sqref="E16:E21">
    <cfRule type="containsText" dxfId="87" priority="3" stopIfTrue="1" operator="containsText" text="NO HABILITADO">
      <formula>NOT(ISERROR(SEARCH("NO HABILITADO",E16)))</formula>
    </cfRule>
    <cfRule type="containsText" dxfId="86" priority="4" stopIfTrue="1" operator="containsText" text="HABILITADO">
      <formula>NOT(ISERROR(SEARCH("HABILITADO",E16)))</formula>
    </cfRule>
  </conditionalFormatting>
  <pageMargins left="0.70866141732283472" right="0.70866141732283472" top="0.74803149606299213" bottom="0.74803149606299213" header="0.31496062992125984" footer="0.31496062992125984"/>
  <pageSetup paperSize="9" scale="4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09621-CD4E-43FA-913F-A51E3AC93850}">
  <sheetPr>
    <pageSetUpPr fitToPage="1"/>
  </sheetPr>
  <dimension ref="A1:S131"/>
  <sheetViews>
    <sheetView view="pageBreakPreview" zoomScale="60" zoomScaleNormal="80" workbookViewId="0">
      <selection activeCell="F16" sqref="F16:H16"/>
    </sheetView>
  </sheetViews>
  <sheetFormatPr baseColWidth="10" defaultColWidth="11.5" defaultRowHeight="13"/>
  <cols>
    <col min="1" max="1" width="5.83203125" style="174" customWidth="1"/>
    <col min="2" max="2" width="5" style="161" customWidth="1"/>
    <col min="3" max="3" width="53" style="161" customWidth="1"/>
    <col min="4" max="4" width="54.5" style="161" customWidth="1"/>
    <col min="5" max="5" width="16.6640625" style="161" customWidth="1"/>
    <col min="6" max="6" width="31.33203125" style="161" customWidth="1"/>
    <col min="7" max="7" width="25.5" style="161" customWidth="1"/>
    <col min="8" max="8" width="6.83203125" style="161" customWidth="1"/>
    <col min="9" max="19" width="11.5" style="174"/>
    <col min="20" max="16384" width="11.5" style="161"/>
  </cols>
  <sheetData>
    <row r="1" spans="2:8" ht="18" customHeight="1">
      <c r="B1" s="551" t="s">
        <v>82</v>
      </c>
      <c r="C1" s="552"/>
      <c r="D1" s="552"/>
      <c r="E1" s="552"/>
      <c r="F1" s="552"/>
      <c r="G1" s="552"/>
      <c r="H1" s="553"/>
    </row>
    <row r="2" spans="2:8" ht="18" customHeight="1">
      <c r="B2" s="584" t="s">
        <v>88</v>
      </c>
      <c r="C2" s="585"/>
      <c r="D2" s="585"/>
      <c r="E2" s="585"/>
      <c r="F2" s="585"/>
      <c r="G2" s="585"/>
      <c r="H2" s="586"/>
    </row>
    <row r="3" spans="2:8" ht="18" customHeight="1">
      <c r="B3" s="584" t="str">
        <f>+Datos!B3</f>
        <v>FDLT-SASI-388-2024 (120880) LOTE 1</v>
      </c>
      <c r="C3" s="585"/>
      <c r="D3" s="585"/>
      <c r="E3" s="585"/>
      <c r="F3" s="585"/>
      <c r="G3" s="585"/>
      <c r="H3" s="586"/>
    </row>
    <row r="4" spans="2:8" ht="18" customHeight="1">
      <c r="B4" s="584" t="s">
        <v>76</v>
      </c>
      <c r="C4" s="585"/>
      <c r="D4" s="585"/>
      <c r="E4" s="585"/>
      <c r="F4" s="585"/>
      <c r="G4" s="585"/>
      <c r="H4" s="586"/>
    </row>
    <row r="5" spans="2:8" ht="8.25" customHeight="1" thickBot="1">
      <c r="B5" s="179"/>
      <c r="C5" s="180"/>
      <c r="D5" s="180"/>
      <c r="E5" s="180"/>
      <c r="F5" s="180"/>
      <c r="G5" s="180"/>
      <c r="H5" s="181"/>
    </row>
    <row r="6" spans="2:8" ht="8.25" customHeight="1" thickBot="1">
      <c r="B6" s="167"/>
      <c r="C6" s="167"/>
      <c r="D6" s="167"/>
      <c r="E6" s="167"/>
      <c r="F6" s="167"/>
      <c r="G6" s="167"/>
      <c r="H6" s="167"/>
    </row>
    <row r="7" spans="2:8" ht="59.25" customHeight="1" thickBot="1">
      <c r="B7" s="587" t="s">
        <v>11</v>
      </c>
      <c r="C7" s="588"/>
      <c r="D7" s="589" t="str">
        <f>+Datos!B2</f>
        <v>“ADQUIRIR A TITULO DE COMPRAVENTA A MONTO AGOTABLE ELEMENTOS DE MOBILIARIO INSTITUCIONAL , TECNOLOGIA, AUDIOVISUALES Y TECNOLOGIA COMPUTADORES PARA LA DOTACION PEDAGOGICA DE LAS INSTITUCIONES EDUCATIVAS DE LA LOCALIDAD DE TEUSAQUILLO EN EL MARCO DE LOS PROYECTOS: 2049 “TEUSAQUILLO ENTORNO PROTECTOR PARA LOS NIÑOS Y LAS NIÑAS Y LAS NIÑAS DE CONFORMIDAD CON LAS DISPOSICIONES TÉCNICAS ESTABLECIDAS” Y 2157 “TEUSAQUILLO RESPIRA EDUCACION”  DE CONFORMIDAD CON LAS ESPECIFICACIONES TÉCNICAS ”.</v>
      </c>
      <c r="E7" s="590"/>
      <c r="F7" s="590"/>
      <c r="G7" s="590"/>
      <c r="H7" s="591"/>
    </row>
    <row r="8" spans="2:8" ht="8.25" customHeight="1" thickBot="1">
      <c r="B8" s="167"/>
      <c r="C8" s="167"/>
      <c r="D8" s="167"/>
      <c r="E8" s="167"/>
      <c r="F8" s="167"/>
      <c r="G8" s="167"/>
      <c r="H8" s="167"/>
    </row>
    <row r="9" spans="2:8" ht="30" customHeight="1">
      <c r="B9" s="570" t="s">
        <v>77</v>
      </c>
      <c r="C9" s="571"/>
      <c r="D9" s="571"/>
      <c r="E9" s="571"/>
      <c r="F9" s="572"/>
      <c r="G9" s="572"/>
      <c r="H9" s="573"/>
    </row>
    <row r="10" spans="2:8" ht="18" customHeight="1">
      <c r="B10" s="574" t="s">
        <v>5</v>
      </c>
      <c r="C10" s="576" t="s">
        <v>78</v>
      </c>
      <c r="D10" s="578" t="s">
        <v>72</v>
      </c>
      <c r="E10" s="578" t="s">
        <v>73</v>
      </c>
      <c r="F10" s="576" t="s">
        <v>74</v>
      </c>
      <c r="G10" s="580"/>
      <c r="H10" s="581"/>
    </row>
    <row r="11" spans="2:8" s="174" customFormat="1" ht="18" customHeight="1">
      <c r="B11" s="575"/>
      <c r="C11" s="577"/>
      <c r="D11" s="579"/>
      <c r="E11" s="579"/>
      <c r="F11" s="577"/>
      <c r="G11" s="582"/>
      <c r="H11" s="583"/>
    </row>
    <row r="12" spans="2:8" s="174" customFormat="1" ht="14">
      <c r="B12" s="160">
        <v>1</v>
      </c>
      <c r="C12" s="234" t="s">
        <v>185</v>
      </c>
      <c r="D12" s="196" t="s">
        <v>198</v>
      </c>
      <c r="E12" s="182" t="s">
        <v>4</v>
      </c>
      <c r="F12" s="563"/>
      <c r="G12" s="564"/>
      <c r="H12" s="564"/>
    </row>
    <row r="13" spans="2:8" s="174" customFormat="1" ht="28">
      <c r="B13" s="160">
        <v>2</v>
      </c>
      <c r="C13" s="234" t="s">
        <v>186</v>
      </c>
      <c r="D13" s="196" t="s">
        <v>194</v>
      </c>
      <c r="E13" s="182" t="s">
        <v>4</v>
      </c>
      <c r="F13" s="563" t="s">
        <v>199</v>
      </c>
      <c r="G13" s="564"/>
      <c r="H13" s="564"/>
    </row>
    <row r="14" spans="2:8" s="174" customFormat="1" ht="14">
      <c r="B14" s="160">
        <v>3</v>
      </c>
      <c r="C14" s="234" t="s">
        <v>150</v>
      </c>
      <c r="D14" s="196" t="s">
        <v>197</v>
      </c>
      <c r="E14" s="182" t="s">
        <v>4</v>
      </c>
      <c r="F14" s="563"/>
      <c r="G14" s="564"/>
      <c r="H14" s="564"/>
    </row>
    <row r="15" spans="2:8" s="174" customFormat="1" ht="14">
      <c r="B15" s="160">
        <v>4</v>
      </c>
      <c r="C15" s="234" t="s">
        <v>187</v>
      </c>
      <c r="D15" s="196" t="s">
        <v>197</v>
      </c>
      <c r="E15" s="182" t="s">
        <v>4</v>
      </c>
      <c r="F15" s="563"/>
      <c r="G15" s="564"/>
      <c r="H15" s="564"/>
    </row>
    <row r="16" spans="2:8" s="174" customFormat="1" ht="28">
      <c r="B16" s="160">
        <v>7</v>
      </c>
      <c r="C16" s="234" t="s">
        <v>188</v>
      </c>
      <c r="D16" s="196" t="s">
        <v>196</v>
      </c>
      <c r="E16" s="182" t="s">
        <v>4</v>
      </c>
      <c r="F16" s="563"/>
      <c r="G16" s="564"/>
      <c r="H16" s="564"/>
    </row>
    <row r="17" spans="1:19" s="174" customFormat="1" ht="28">
      <c r="B17" s="160">
        <v>9</v>
      </c>
      <c r="C17" s="234" t="s">
        <v>189</v>
      </c>
      <c r="D17" s="196" t="s">
        <v>194</v>
      </c>
      <c r="E17" s="182" t="s">
        <v>195</v>
      </c>
      <c r="F17" s="563"/>
      <c r="G17" s="564"/>
      <c r="H17" s="564"/>
    </row>
    <row r="18" spans="1:19" s="174" customFormat="1" ht="14" thickBot="1"/>
    <row r="19" spans="1:19" s="174" customFormat="1" ht="21.75" customHeight="1" thickBot="1">
      <c r="B19" s="565" t="s">
        <v>32</v>
      </c>
      <c r="C19" s="566"/>
      <c r="D19" s="566"/>
      <c r="E19" s="566"/>
      <c r="F19" s="566"/>
      <c r="G19" s="566"/>
      <c r="H19" s="567"/>
    </row>
    <row r="20" spans="1:19" s="174" customFormat="1" ht="14" thickBot="1"/>
    <row r="21" spans="1:19" s="174" customFormat="1">
      <c r="B21" s="183"/>
      <c r="C21" s="184"/>
      <c r="D21" s="184"/>
      <c r="E21" s="184"/>
      <c r="F21" s="184"/>
      <c r="G21" s="184"/>
      <c r="H21" s="185"/>
    </row>
    <row r="22" spans="1:19">
      <c r="B22" s="186"/>
      <c r="C22" s="174"/>
      <c r="D22" s="174"/>
      <c r="E22" s="174"/>
      <c r="F22" s="174"/>
      <c r="G22" s="174"/>
      <c r="H22" s="187"/>
    </row>
    <row r="23" spans="1:19">
      <c r="B23" s="186"/>
      <c r="C23" s="174"/>
      <c r="D23" s="174"/>
      <c r="E23" s="174"/>
      <c r="F23" s="174"/>
      <c r="G23" s="174"/>
      <c r="H23" s="187"/>
    </row>
    <row r="24" spans="1:19">
      <c r="B24" s="186"/>
      <c r="C24" s="174"/>
      <c r="D24" s="174"/>
      <c r="E24" s="174"/>
      <c r="F24" s="174"/>
      <c r="G24" s="174"/>
      <c r="H24" s="187"/>
    </row>
    <row r="25" spans="1:19">
      <c r="B25" s="186"/>
      <c r="C25" s="174"/>
      <c r="D25" s="174"/>
      <c r="E25" s="174"/>
      <c r="F25" s="174"/>
      <c r="G25" s="174"/>
      <c r="H25" s="187"/>
    </row>
    <row r="26" spans="1:19" s="190" customFormat="1">
      <c r="A26" s="188"/>
      <c r="B26" s="189"/>
      <c r="C26" s="568"/>
      <c r="D26" s="568"/>
      <c r="E26" s="568"/>
      <c r="F26" s="568"/>
      <c r="G26" s="174"/>
      <c r="H26" s="200"/>
      <c r="I26" s="188"/>
      <c r="J26" s="188"/>
      <c r="K26" s="188"/>
      <c r="L26" s="188"/>
      <c r="M26" s="188"/>
      <c r="N26" s="188"/>
      <c r="O26" s="188"/>
      <c r="P26" s="188"/>
      <c r="Q26" s="188"/>
      <c r="R26" s="188"/>
      <c r="S26" s="188"/>
    </row>
    <row r="27" spans="1:19" ht="14" thickBot="1">
      <c r="B27" s="186"/>
      <c r="C27" s="117"/>
      <c r="D27" s="569" t="s">
        <v>132</v>
      </c>
      <c r="E27" s="569"/>
      <c r="F27" s="117"/>
      <c r="G27" s="117"/>
      <c r="H27" s="201"/>
    </row>
    <row r="28" spans="1:19" ht="15" customHeight="1">
      <c r="B28" s="560" t="s">
        <v>75</v>
      </c>
      <c r="C28" s="561"/>
      <c r="D28" s="561"/>
      <c r="E28" s="561"/>
      <c r="F28" s="561"/>
      <c r="G28" s="561"/>
      <c r="H28" s="562"/>
    </row>
    <row r="29" spans="1:19">
      <c r="B29" s="560" t="s">
        <v>18</v>
      </c>
      <c r="C29" s="561"/>
      <c r="D29" s="561"/>
      <c r="E29" s="561"/>
      <c r="F29" s="561"/>
      <c r="G29" s="561"/>
      <c r="H29" s="562"/>
    </row>
    <row r="30" spans="1:19">
      <c r="B30" s="560" t="str">
        <f>+Datos!B3</f>
        <v>FDLT-SASI-388-2024 (120880) LOTE 1</v>
      </c>
      <c r="C30" s="561"/>
      <c r="D30" s="561"/>
      <c r="E30" s="561"/>
      <c r="F30" s="561"/>
      <c r="G30" s="561"/>
      <c r="H30" s="562"/>
    </row>
    <row r="31" spans="1:19" s="174" customFormat="1" ht="14" thickBot="1">
      <c r="B31" s="191"/>
      <c r="C31" s="177"/>
      <c r="D31" s="177"/>
      <c r="E31" s="177"/>
      <c r="F31" s="177"/>
      <c r="G31" s="177"/>
      <c r="H31" s="192"/>
    </row>
    <row r="32" spans="1:19" s="174" customFormat="1"/>
    <row r="33" s="174" customFormat="1"/>
    <row r="34" s="174" customFormat="1"/>
    <row r="35" s="174" customFormat="1"/>
    <row r="36" s="174" customFormat="1"/>
    <row r="37" s="174" customFormat="1"/>
    <row r="38" s="174" customFormat="1"/>
    <row r="39" s="174" customFormat="1"/>
    <row r="40" s="174" customFormat="1"/>
    <row r="41" s="174" customFormat="1"/>
    <row r="42" s="174" customFormat="1"/>
    <row r="43" s="174" customFormat="1"/>
    <row r="44" s="174" customFormat="1"/>
    <row r="45" s="174" customFormat="1"/>
    <row r="46" s="174" customFormat="1"/>
    <row r="47" s="174" customFormat="1"/>
    <row r="48" s="174" customFormat="1"/>
    <row r="49" s="174" customFormat="1"/>
    <row r="50" s="174" customFormat="1"/>
    <row r="51" s="174" customFormat="1"/>
    <row r="52" s="174" customFormat="1"/>
    <row r="53" s="174" customFormat="1"/>
    <row r="54" s="174" customFormat="1"/>
    <row r="55" s="174" customFormat="1"/>
    <row r="56" s="174" customFormat="1"/>
    <row r="57" s="174" customFormat="1"/>
    <row r="58" s="174" customFormat="1"/>
    <row r="59" s="174" customFormat="1"/>
    <row r="60" s="174" customFormat="1"/>
    <row r="61" s="174" customFormat="1"/>
    <row r="62" s="174" customFormat="1"/>
    <row r="63" s="174" customFormat="1"/>
    <row r="64" s="174" customFormat="1"/>
    <row r="65" s="174" customFormat="1"/>
    <row r="66" s="174" customFormat="1"/>
    <row r="67" s="174" customFormat="1"/>
    <row r="68" s="174" customFormat="1"/>
    <row r="69" s="174" customFormat="1"/>
    <row r="70" s="174" customFormat="1"/>
    <row r="71" s="174" customFormat="1"/>
    <row r="72" s="174" customFormat="1"/>
    <row r="73" s="174" customFormat="1"/>
    <row r="74" s="174" customFormat="1"/>
    <row r="75" s="174" customFormat="1"/>
    <row r="76" s="174" customFormat="1"/>
    <row r="77" s="174" customFormat="1"/>
    <row r="78" s="174" customFormat="1"/>
    <row r="79" s="174" customFormat="1"/>
    <row r="80" s="174" customFormat="1"/>
    <row r="81" s="174" customFormat="1"/>
    <row r="82" s="174" customFormat="1"/>
    <row r="83" s="174" customFormat="1"/>
    <row r="84" s="174" customFormat="1"/>
    <row r="85" s="174" customFormat="1"/>
    <row r="86" s="174" customFormat="1"/>
    <row r="87" s="174" customFormat="1"/>
    <row r="88" s="174" customFormat="1"/>
    <row r="89" s="174" customFormat="1"/>
    <row r="90" s="174" customFormat="1"/>
    <row r="91" s="174" customFormat="1"/>
    <row r="92" s="174" customFormat="1"/>
    <row r="93" s="174" customFormat="1"/>
    <row r="94" s="174" customFormat="1"/>
    <row r="95" s="174" customFormat="1"/>
    <row r="96" s="174" customFormat="1"/>
    <row r="97" s="174" customFormat="1"/>
    <row r="98" s="174" customFormat="1"/>
    <row r="99" s="174" customFormat="1"/>
    <row r="100" s="174" customFormat="1"/>
    <row r="101" s="174" customFormat="1"/>
    <row r="102" s="174" customFormat="1"/>
    <row r="103" s="174" customFormat="1"/>
    <row r="104" s="174" customFormat="1"/>
    <row r="105" s="174" customFormat="1"/>
    <row r="106" s="174" customFormat="1"/>
    <row r="107" s="174" customFormat="1"/>
    <row r="108" s="174" customFormat="1"/>
    <row r="109" s="174" customFormat="1"/>
    <row r="110" s="174" customFormat="1"/>
    <row r="111" s="174" customFormat="1"/>
    <row r="112" s="174" customFormat="1"/>
    <row r="113" s="174" customFormat="1"/>
    <row r="114" s="174" customFormat="1"/>
    <row r="115" s="174" customFormat="1"/>
    <row r="116" s="174" customFormat="1"/>
    <row r="117" s="174" customFormat="1"/>
    <row r="118" s="174" customFormat="1"/>
    <row r="119" s="174" customFormat="1"/>
    <row r="120" s="174" customFormat="1"/>
    <row r="121" s="174" customFormat="1"/>
    <row r="122" s="174" customFormat="1"/>
    <row r="123" s="174" customFormat="1"/>
    <row r="124" s="174" customFormat="1"/>
    <row r="125" s="174" customFormat="1"/>
    <row r="126" s="174" customFormat="1"/>
    <row r="127" s="174" customFormat="1"/>
    <row r="128" s="174" customFormat="1"/>
    <row r="129" s="174" customFormat="1"/>
    <row r="130" s="174" customFormat="1"/>
    <row r="131" s="174" customFormat="1"/>
  </sheetData>
  <sheetProtection selectLockedCells="1" selectUnlockedCells="1"/>
  <mergeCells count="25">
    <mergeCell ref="B1:H1"/>
    <mergeCell ref="B2:H2"/>
    <mergeCell ref="B3:H3"/>
    <mergeCell ref="B4:H4"/>
    <mergeCell ref="B7:C7"/>
    <mergeCell ref="D7:H7"/>
    <mergeCell ref="B9:H9"/>
    <mergeCell ref="B10:B11"/>
    <mergeCell ref="C10:C11"/>
    <mergeCell ref="D10:D11"/>
    <mergeCell ref="E10:E11"/>
    <mergeCell ref="F10:H11"/>
    <mergeCell ref="B28:H28"/>
    <mergeCell ref="B29:H29"/>
    <mergeCell ref="B30:H30"/>
    <mergeCell ref="F12:H12"/>
    <mergeCell ref="F13:H13"/>
    <mergeCell ref="F17:H17"/>
    <mergeCell ref="B19:H19"/>
    <mergeCell ref="C26:D26"/>
    <mergeCell ref="E26:F26"/>
    <mergeCell ref="F14:H14"/>
    <mergeCell ref="D27:E27"/>
    <mergeCell ref="F15:H15"/>
    <mergeCell ref="F16:H16"/>
  </mergeCells>
  <conditionalFormatting sqref="E12:E17">
    <cfRule type="containsText" dxfId="85" priority="5" operator="containsText" text="NO">
      <formula>NOT(ISERROR(SEARCH("NO",E12)))</formula>
    </cfRule>
    <cfRule type="containsText" dxfId="84" priority="6" operator="containsText" text="CUMPLE">
      <formula>NOT(ISERROR(SEARCH("CUMPLE",E12)))</formula>
    </cfRule>
  </conditionalFormatting>
  <conditionalFormatting sqref="F12:G17">
    <cfRule type="containsText" dxfId="83" priority="1" stopIfTrue="1" operator="containsText" text="NO HABILITADO">
      <formula>NOT(ISERROR(SEARCH("NO HABILITADO",F12)))</formula>
    </cfRule>
    <cfRule type="containsText" dxfId="82" priority="2" stopIfTrue="1" operator="containsText" text="HABILITADO">
      <formula>NOT(ISERROR(SEARCH("HABILITADO",F12)))</formula>
    </cfRule>
  </conditionalFormatting>
  <pageMargins left="0.25" right="0.25" top="0.75" bottom="0.75" header="0.3" footer="0.3"/>
  <pageSetup scale="45" firstPageNumber="0"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A6B61-0852-41F3-9C31-FADC5A39EF5E}">
  <sheetPr>
    <tabColor theme="9" tint="0.79998168889431442"/>
    <pageSetUpPr fitToPage="1"/>
  </sheetPr>
  <dimension ref="A1:AG34"/>
  <sheetViews>
    <sheetView showGridLines="0" topLeftCell="L16" zoomScale="50" zoomScaleNormal="50" workbookViewId="0">
      <selection activeCell="AB30" sqref="AB30"/>
    </sheetView>
  </sheetViews>
  <sheetFormatPr baseColWidth="10" defaultColWidth="11.5" defaultRowHeight="15" outlineLevelCol="2"/>
  <cols>
    <col min="1" max="1" width="4.83203125" style="237" customWidth="1"/>
    <col min="2" max="2" width="12.83203125" style="236" customWidth="1"/>
    <col min="3" max="3" width="11.1640625" style="236" customWidth="1"/>
    <col min="4" max="4" width="33.5" style="236" bestFit="1" customWidth="1"/>
    <col min="5" max="5" width="22.33203125" style="236" customWidth="1"/>
    <col min="6" max="6" width="43.6640625" style="237" customWidth="1"/>
    <col min="7" max="7" width="19.6640625" style="357" customWidth="1"/>
    <col min="8" max="8" width="23.33203125" style="237" customWidth="1" outlineLevel="1"/>
    <col min="9" max="9" width="26.33203125" style="237" customWidth="1" outlineLevel="1"/>
    <col min="10" max="10" width="24.1640625" style="237" customWidth="1" outlineLevel="1"/>
    <col min="11" max="11" width="24.33203125" style="237" customWidth="1" outlineLevel="1"/>
    <col min="12" max="12" width="25" style="237" customWidth="1" outlineLevel="1"/>
    <col min="13" max="13" width="22.5" style="237" customWidth="1" outlineLevel="1"/>
    <col min="14" max="14" width="23.33203125" style="237" customWidth="1" outlineLevel="1"/>
    <col min="15" max="15" width="18.5" style="237" customWidth="1" outlineLevel="1"/>
    <col min="16" max="16" width="26" style="237" customWidth="1" outlineLevel="1"/>
    <col min="17" max="17" width="19.83203125" style="237" customWidth="1" outlineLevel="1"/>
    <col min="18" max="18" width="22.5" style="237" customWidth="1" outlineLevel="1"/>
    <col min="19" max="19" width="22.33203125" style="237" customWidth="1" outlineLevel="1"/>
    <col min="20" max="20" width="17.6640625" style="236" customWidth="1"/>
    <col min="21" max="21" width="26.33203125" style="236" customWidth="1"/>
    <col min="22" max="22" width="22.1640625" style="236" customWidth="1"/>
    <col min="23" max="23" width="24.1640625" style="236" customWidth="1"/>
    <col min="24" max="24" width="23.5" style="236" customWidth="1"/>
    <col min="25" max="25" width="18.83203125" style="237" customWidth="1" outlineLevel="2"/>
    <col min="26" max="26" width="20.1640625" style="239" customWidth="1" outlineLevel="2"/>
    <col min="27" max="27" width="22.5" style="237" customWidth="1" outlineLevel="2"/>
    <col min="28" max="28" width="20" style="239" customWidth="1" outlineLevel="2"/>
    <col min="29" max="29" width="19.83203125" style="239" customWidth="1" outlineLevel="2"/>
    <col min="30" max="30" width="27.6640625" style="237" customWidth="1" outlineLevel="1"/>
    <col min="31" max="31" width="25.5" style="236" customWidth="1"/>
    <col min="32" max="32" width="37.5" style="240" customWidth="1"/>
    <col min="33" max="33" width="6.5" style="237" customWidth="1"/>
    <col min="34" max="16384" width="11.5" style="237"/>
  </cols>
  <sheetData>
    <row r="1" spans="1:33">
      <c r="A1" s="235"/>
      <c r="G1" s="238"/>
    </row>
    <row r="2" spans="1:33" s="242" customFormat="1" ht="30.75" customHeight="1">
      <c r="A2" s="241"/>
      <c r="C2" s="210"/>
      <c r="D2" s="210"/>
      <c r="E2" s="210"/>
      <c r="F2" s="617" t="s">
        <v>82</v>
      </c>
      <c r="G2" s="617"/>
      <c r="H2" s="617"/>
      <c r="I2" s="617"/>
      <c r="J2" s="617"/>
      <c r="K2" s="617"/>
      <c r="L2" s="617"/>
      <c r="M2" s="617"/>
      <c r="N2" s="617"/>
      <c r="O2" s="617"/>
      <c r="P2" s="210"/>
      <c r="Q2" s="210"/>
      <c r="R2" s="210"/>
      <c r="S2" s="210"/>
      <c r="T2" s="210"/>
      <c r="U2" s="210"/>
      <c r="V2" s="210"/>
      <c r="W2" s="210"/>
      <c r="X2" s="210"/>
      <c r="Y2" s="210"/>
      <c r="Z2" s="210"/>
      <c r="AA2" s="210"/>
      <c r="AB2" s="210"/>
      <c r="AC2" s="210"/>
      <c r="AD2" s="210"/>
      <c r="AE2" s="210"/>
      <c r="AF2" s="210"/>
      <c r="AG2" s="243"/>
    </row>
    <row r="3" spans="1:33" s="242" customFormat="1" ht="30.75" customHeight="1">
      <c r="A3" s="241"/>
      <c r="C3" s="244"/>
      <c r="D3" s="244"/>
      <c r="E3" s="244"/>
      <c r="F3" s="618" t="s">
        <v>212</v>
      </c>
      <c r="G3" s="618"/>
      <c r="H3" s="618"/>
      <c r="I3" s="618"/>
      <c r="J3" s="618"/>
      <c r="K3" s="618"/>
      <c r="L3" s="618"/>
      <c r="M3" s="618"/>
      <c r="N3" s="618"/>
      <c r="O3" s="618"/>
      <c r="P3" s="244"/>
      <c r="Q3" s="244"/>
      <c r="R3" s="244"/>
      <c r="S3" s="244"/>
      <c r="T3" s="244"/>
      <c r="U3" s="244"/>
      <c r="V3" s="244"/>
      <c r="W3" s="244"/>
      <c r="X3" s="244"/>
      <c r="Y3" s="244"/>
      <c r="Z3" s="244"/>
      <c r="AA3" s="244"/>
      <c r="AB3" s="244"/>
      <c r="AC3" s="244"/>
      <c r="AD3" s="244"/>
      <c r="AE3" s="244"/>
      <c r="AF3" s="244"/>
      <c r="AG3" s="244"/>
    </row>
    <row r="4" spans="1:33" s="242" customFormat="1" ht="30.75" customHeight="1">
      <c r="A4" s="241"/>
      <c r="C4" s="244"/>
      <c r="D4" s="244"/>
      <c r="E4" s="244"/>
      <c r="F4" s="618" t="s">
        <v>213</v>
      </c>
      <c r="G4" s="618"/>
      <c r="H4" s="618"/>
      <c r="I4" s="618"/>
      <c r="J4" s="618"/>
      <c r="K4" s="618"/>
      <c r="L4" s="618"/>
      <c r="M4" s="618"/>
      <c r="N4" s="618"/>
      <c r="O4" s="618"/>
      <c r="P4" s="244"/>
      <c r="Q4" s="244"/>
      <c r="R4" s="244"/>
      <c r="S4" s="244"/>
      <c r="T4" s="244"/>
      <c r="U4" s="244"/>
      <c r="V4" s="244"/>
      <c r="W4" s="244"/>
      <c r="X4" s="244"/>
      <c r="Y4" s="244"/>
      <c r="Z4" s="244"/>
      <c r="AA4" s="244"/>
      <c r="AB4" s="244"/>
      <c r="AC4" s="244"/>
      <c r="AD4" s="244"/>
      <c r="AE4" s="244"/>
      <c r="AF4" s="244"/>
      <c r="AG4" s="244"/>
    </row>
    <row r="5" spans="1:33" s="242" customFormat="1" ht="30" customHeight="1">
      <c r="A5" s="241"/>
      <c r="C5" s="244"/>
      <c r="D5" s="244"/>
      <c r="E5" s="244"/>
      <c r="F5" s="618" t="s">
        <v>214</v>
      </c>
      <c r="G5" s="618"/>
      <c r="H5" s="618"/>
      <c r="I5" s="618"/>
      <c r="J5" s="618"/>
      <c r="K5" s="618"/>
      <c r="L5" s="618"/>
      <c r="M5" s="618"/>
      <c r="N5" s="618"/>
      <c r="O5" s="618"/>
      <c r="P5" s="244"/>
      <c r="Q5" s="244"/>
      <c r="R5" s="244"/>
      <c r="S5" s="244"/>
      <c r="T5" s="244"/>
      <c r="U5" s="244"/>
      <c r="V5" s="244"/>
      <c r="W5" s="244"/>
      <c r="X5" s="244"/>
      <c r="Y5" s="244"/>
      <c r="Z5" s="244"/>
      <c r="AA5" s="244"/>
      <c r="AB5" s="244"/>
      <c r="AC5" s="244"/>
      <c r="AD5" s="244"/>
      <c r="AE5" s="244"/>
      <c r="AF5" s="244"/>
      <c r="AG5" s="244"/>
    </row>
    <row r="6" spans="1:33" s="12" customFormat="1" ht="27" customHeight="1" thickBot="1">
      <c r="A6" s="211"/>
      <c r="B6" s="212"/>
      <c r="C6" s="212"/>
      <c r="D6" s="212"/>
      <c r="E6" s="212"/>
      <c r="F6" s="11"/>
      <c r="G6" s="245"/>
      <c r="H6" s="11"/>
      <c r="I6" s="11"/>
      <c r="J6" s="11"/>
      <c r="K6" s="11"/>
      <c r="L6" s="11"/>
      <c r="M6" s="11"/>
      <c r="N6" s="11"/>
      <c r="O6" s="11"/>
      <c r="P6" s="11"/>
      <c r="Q6" s="11"/>
      <c r="R6" s="11"/>
      <c r="T6" s="213"/>
      <c r="U6" s="213"/>
      <c r="V6" s="213"/>
      <c r="W6" s="213"/>
      <c r="X6" s="213"/>
      <c r="Z6" s="246"/>
      <c r="AB6" s="246"/>
      <c r="AC6" s="246"/>
      <c r="AE6" s="213"/>
      <c r="AF6" s="214"/>
    </row>
    <row r="7" spans="1:33" s="12" customFormat="1" ht="110.5" customHeight="1" thickBot="1">
      <c r="A7" s="215"/>
      <c r="B7" s="605" t="s">
        <v>0</v>
      </c>
      <c r="C7" s="606"/>
      <c r="D7" s="607"/>
      <c r="E7" s="608" t="s">
        <v>215</v>
      </c>
      <c r="F7" s="609"/>
      <c r="G7" s="609"/>
      <c r="H7" s="609"/>
      <c r="I7" s="609"/>
      <c r="J7" s="609"/>
      <c r="K7" s="609"/>
      <c r="L7" s="609"/>
      <c r="M7" s="216"/>
      <c r="N7" s="216"/>
      <c r="O7" s="244"/>
      <c r="P7" s="244"/>
      <c r="Q7" s="244"/>
      <c r="R7" s="244"/>
      <c r="S7" s="244"/>
      <c r="T7" s="244"/>
      <c r="U7" s="244"/>
      <c r="V7" s="244"/>
      <c r="W7" s="244"/>
      <c r="X7" s="244"/>
      <c r="Y7" s="244"/>
      <c r="Z7" s="244"/>
      <c r="AA7" s="244"/>
      <c r="AB7" s="244"/>
      <c r="AC7" s="244"/>
      <c r="AD7" s="244"/>
      <c r="AE7" s="244"/>
      <c r="AF7" s="244"/>
    </row>
    <row r="8" spans="1:33" ht="16" thickBot="1">
      <c r="A8" s="235"/>
      <c r="B8" s="247"/>
      <c r="C8" s="247"/>
      <c r="D8" s="247"/>
      <c r="E8" s="247"/>
      <c r="F8" s="236"/>
      <c r="G8" s="238"/>
      <c r="O8" s="11"/>
      <c r="P8" s="11"/>
      <c r="Q8" s="11"/>
      <c r="R8" s="11"/>
      <c r="S8" s="12"/>
      <c r="T8" s="213"/>
      <c r="U8" s="213"/>
      <c r="V8" s="213"/>
      <c r="W8" s="213"/>
      <c r="X8" s="213"/>
      <c r="Y8" s="12"/>
      <c r="Z8" s="246"/>
      <c r="AA8" s="12"/>
      <c r="AB8" s="246"/>
      <c r="AC8" s="246"/>
      <c r="AD8" s="12"/>
      <c r="AE8" s="213"/>
      <c r="AF8" s="214"/>
    </row>
    <row r="9" spans="1:33" s="12" customFormat="1" ht="58.5" customHeight="1" thickBot="1">
      <c r="A9" s="215"/>
      <c r="B9" s="605" t="s">
        <v>97</v>
      </c>
      <c r="C9" s="606"/>
      <c r="D9" s="607"/>
      <c r="E9" s="619">
        <v>56074180</v>
      </c>
      <c r="F9" s="620"/>
      <c r="G9" s="621"/>
      <c r="H9" s="216"/>
      <c r="M9" s="216"/>
      <c r="N9" s="216"/>
      <c r="O9" s="244"/>
      <c r="P9" s="244"/>
      <c r="Q9" s="244"/>
      <c r="R9" s="244"/>
      <c r="S9" s="244"/>
      <c r="T9" s="244"/>
      <c r="U9" s="244"/>
      <c r="V9" s="244"/>
      <c r="W9" s="244"/>
      <c r="X9" s="244"/>
      <c r="Y9" s="244"/>
      <c r="Z9" s="244"/>
      <c r="AA9" s="244"/>
      <c r="AB9" s="244"/>
      <c r="AC9" s="244"/>
      <c r="AD9" s="244"/>
      <c r="AE9" s="244"/>
      <c r="AF9" s="244"/>
    </row>
    <row r="10" spans="1:33" ht="16" thickBot="1">
      <c r="A10" s="235"/>
      <c r="B10" s="247"/>
      <c r="C10" s="247"/>
      <c r="D10" s="247"/>
      <c r="E10" s="247"/>
      <c r="F10" s="236"/>
      <c r="G10" s="238"/>
      <c r="O10" s="11"/>
      <c r="P10" s="11"/>
      <c r="Q10" s="11"/>
      <c r="R10" s="11"/>
      <c r="S10" s="12"/>
      <c r="T10" s="213"/>
      <c r="U10" s="213"/>
      <c r="V10" s="213"/>
      <c r="W10" s="213"/>
      <c r="X10" s="213"/>
      <c r="Y10" s="12"/>
      <c r="Z10" s="246"/>
      <c r="AA10" s="12"/>
      <c r="AB10" s="246"/>
      <c r="AC10" s="246"/>
      <c r="AD10" s="12"/>
      <c r="AE10" s="213"/>
      <c r="AF10" s="214"/>
    </row>
    <row r="11" spans="1:33" s="12" customFormat="1" ht="60" customHeight="1" thickBot="1">
      <c r="A11" s="215"/>
      <c r="B11" s="605" t="s">
        <v>98</v>
      </c>
      <c r="C11" s="606"/>
      <c r="D11" s="607"/>
      <c r="E11" s="217">
        <v>0</v>
      </c>
      <c r="F11" s="218"/>
      <c r="G11" s="248"/>
      <c r="M11" s="216"/>
      <c r="N11" s="216"/>
      <c r="O11" s="244"/>
      <c r="P11" s="244"/>
      <c r="Q11" s="244"/>
      <c r="R11" s="244"/>
      <c r="S11" s="244"/>
      <c r="T11" s="244"/>
      <c r="U11" s="244"/>
      <c r="V11" s="244"/>
      <c r="W11" s="244"/>
      <c r="X11" s="244"/>
      <c r="Y11" s="244"/>
      <c r="Z11" s="244"/>
      <c r="AA11" s="244"/>
      <c r="AB11" s="244"/>
      <c r="AC11" s="244"/>
      <c r="AD11" s="244"/>
      <c r="AE11" s="244"/>
      <c r="AF11" s="244"/>
    </row>
    <row r="12" spans="1:33" ht="87" customHeight="1" thickBot="1">
      <c r="A12" s="235"/>
      <c r="E12" s="249"/>
      <c r="F12" s="249"/>
      <c r="G12" s="237"/>
      <c r="H12" s="250" t="s">
        <v>99</v>
      </c>
      <c r="I12" s="251" t="s">
        <v>122</v>
      </c>
      <c r="J12" s="251" t="s">
        <v>100</v>
      </c>
      <c r="K12" s="251" t="s">
        <v>129</v>
      </c>
      <c r="L12" s="252" t="s">
        <v>101</v>
      </c>
      <c r="M12" s="252" t="s">
        <v>102</v>
      </c>
      <c r="N12" s="252" t="s">
        <v>103</v>
      </c>
    </row>
    <row r="13" spans="1:33" ht="38.25" customHeight="1">
      <c r="A13" s="235"/>
      <c r="B13" s="622" t="s">
        <v>216</v>
      </c>
      <c r="C13" s="623"/>
      <c r="D13" s="624"/>
      <c r="E13" s="237"/>
      <c r="F13" s="613" t="s">
        <v>104</v>
      </c>
      <c r="G13" s="614"/>
      <c r="H13" s="253" t="s">
        <v>217</v>
      </c>
      <c r="I13" s="254" t="s">
        <v>218</v>
      </c>
      <c r="J13" s="254" t="s">
        <v>219</v>
      </c>
      <c r="K13" s="254" t="s">
        <v>220</v>
      </c>
      <c r="L13" s="254" t="s">
        <v>221</v>
      </c>
      <c r="M13" s="255">
        <f>E9*100%</f>
        <v>56074180</v>
      </c>
      <c r="N13" s="256" t="s">
        <v>105</v>
      </c>
      <c r="AA13" s="257"/>
    </row>
    <row r="14" spans="1:33" ht="38.25" customHeight="1" thickBot="1">
      <c r="A14" s="235"/>
      <c r="B14" s="625"/>
      <c r="C14" s="626"/>
      <c r="D14" s="627"/>
      <c r="E14" s="237"/>
      <c r="F14" s="615"/>
      <c r="G14" s="616"/>
      <c r="H14" s="258">
        <v>1.88</v>
      </c>
      <c r="I14" s="259">
        <v>0.48</v>
      </c>
      <c r="J14" s="260">
        <v>2.34</v>
      </c>
      <c r="K14" s="261">
        <v>0.19</v>
      </c>
      <c r="L14" s="261">
        <v>0.08</v>
      </c>
      <c r="M14" s="262">
        <f>M13</f>
        <v>56074180</v>
      </c>
      <c r="N14" s="263" t="s">
        <v>105</v>
      </c>
    </row>
    <row r="15" spans="1:33" s="12" customFormat="1" ht="46.5" customHeight="1" thickBot="1">
      <c r="A15" s="215"/>
      <c r="B15" s="625"/>
      <c r="C15" s="626"/>
      <c r="D15" s="627"/>
      <c r="F15" s="219"/>
      <c r="G15" s="248"/>
      <c r="H15" s="610" t="s">
        <v>222</v>
      </c>
      <c r="I15" s="611"/>
      <c r="J15" s="611"/>
      <c r="K15" s="611"/>
      <c r="L15" s="611"/>
      <c r="M15" s="611"/>
      <c r="N15" s="612"/>
      <c r="O15" s="249"/>
      <c r="P15" s="249"/>
      <c r="Q15" s="249"/>
      <c r="R15" s="249"/>
      <c r="S15" s="249"/>
      <c r="AA15" s="249"/>
      <c r="AB15" s="249"/>
      <c r="AC15" s="249"/>
      <c r="AD15" s="249"/>
      <c r="AE15" s="249"/>
      <c r="AF15" s="249"/>
    </row>
    <row r="16" spans="1:33" ht="87" customHeight="1" thickBot="1">
      <c r="A16" s="235"/>
      <c r="B16" s="625"/>
      <c r="C16" s="626"/>
      <c r="D16" s="627"/>
      <c r="E16" s="249"/>
      <c r="F16" s="249"/>
      <c r="G16" s="237"/>
      <c r="H16" s="264" t="s">
        <v>99</v>
      </c>
      <c r="I16" s="265" t="s">
        <v>122</v>
      </c>
      <c r="J16" s="265" t="s">
        <v>100</v>
      </c>
      <c r="K16" s="265" t="s">
        <v>129</v>
      </c>
      <c r="L16" s="266" t="s">
        <v>101</v>
      </c>
      <c r="M16" s="266" t="s">
        <v>102</v>
      </c>
      <c r="N16" s="267"/>
    </row>
    <row r="17" spans="1:32" ht="38.25" customHeight="1">
      <c r="A17" s="235"/>
      <c r="B17" s="625"/>
      <c r="C17" s="626"/>
      <c r="D17" s="627"/>
      <c r="E17" s="268"/>
      <c r="F17" s="613" t="s">
        <v>106</v>
      </c>
      <c r="G17" s="614"/>
      <c r="H17" s="253"/>
      <c r="I17" s="254"/>
      <c r="J17" s="254"/>
      <c r="K17" s="254"/>
      <c r="L17" s="254"/>
      <c r="M17" s="269"/>
      <c r="N17" s="270"/>
      <c r="AA17" s="257"/>
    </row>
    <row r="18" spans="1:32" ht="38.25" customHeight="1" thickBot="1">
      <c r="A18" s="235"/>
      <c r="B18" s="628"/>
      <c r="C18" s="629"/>
      <c r="D18" s="630"/>
      <c r="F18" s="615"/>
      <c r="G18" s="616"/>
      <c r="H18" s="271"/>
      <c r="I18" s="272"/>
      <c r="J18" s="260"/>
      <c r="K18" s="261"/>
      <c r="L18" s="261"/>
      <c r="M18" s="273"/>
      <c r="N18" s="270"/>
    </row>
    <row r="19" spans="1:32" ht="20" customHeight="1">
      <c r="A19" s="235"/>
      <c r="F19" s="274"/>
      <c r="G19" s="275"/>
      <c r="H19" s="274"/>
      <c r="I19" s="274"/>
      <c r="J19" s="274"/>
      <c r="K19" s="274"/>
      <c r="M19" s="274"/>
      <c r="N19" s="274"/>
      <c r="T19" s="276"/>
      <c r="U19" s="277"/>
      <c r="V19" s="278"/>
      <c r="W19" s="279"/>
      <c r="X19" s="279"/>
      <c r="Y19" s="280"/>
      <c r="Z19" s="281"/>
    </row>
    <row r="20" spans="1:32" ht="20" customHeight="1" thickBot="1">
      <c r="A20" s="235"/>
      <c r="F20" s="274"/>
      <c r="G20" s="275"/>
      <c r="H20" s="274"/>
      <c r="I20" s="274"/>
      <c r="J20" s="274"/>
      <c r="K20" s="274"/>
      <c r="M20" s="274"/>
      <c r="N20" s="274"/>
      <c r="T20" s="276"/>
      <c r="U20" s="277"/>
      <c r="V20" s="278"/>
      <c r="W20" s="279"/>
      <c r="X20" s="279"/>
      <c r="Y20" s="280"/>
      <c r="Z20" s="281"/>
    </row>
    <row r="21" spans="1:32" ht="21">
      <c r="A21" s="235"/>
      <c r="F21" s="274"/>
      <c r="G21" s="275"/>
      <c r="H21" s="592" t="s">
        <v>107</v>
      </c>
      <c r="I21" s="593"/>
      <c r="J21" s="593"/>
      <c r="K21" s="593"/>
      <c r="L21" s="593"/>
      <c r="M21" s="593"/>
      <c r="N21" s="594"/>
      <c r="O21" s="595" t="s">
        <v>223</v>
      </c>
      <c r="P21" s="596"/>
      <c r="Q21" s="596"/>
      <c r="R21" s="596"/>
      <c r="S21" s="597"/>
      <c r="T21" s="598" t="s">
        <v>108</v>
      </c>
      <c r="U21" s="599"/>
      <c r="V21" s="599"/>
      <c r="W21" s="599"/>
      <c r="X21" s="599"/>
      <c r="Y21" s="600" t="s">
        <v>224</v>
      </c>
      <c r="Z21" s="601"/>
      <c r="AA21" s="601"/>
      <c r="AB21" s="601"/>
      <c r="AC21" s="601"/>
      <c r="AD21" s="602"/>
      <c r="AE21" s="603" t="s">
        <v>109</v>
      </c>
      <c r="AF21" s="604"/>
    </row>
    <row r="22" spans="1:32" s="293" customFormat="1" ht="81" customHeight="1" thickBot="1">
      <c r="A22" s="282"/>
      <c r="B22" s="283" t="s">
        <v>110</v>
      </c>
      <c r="C22" s="283" t="s">
        <v>111</v>
      </c>
      <c r="D22" s="284" t="s">
        <v>112</v>
      </c>
      <c r="E22" s="285" t="s">
        <v>225</v>
      </c>
      <c r="F22" s="285" t="s">
        <v>226</v>
      </c>
      <c r="G22" s="286" t="s">
        <v>227</v>
      </c>
      <c r="H22" s="287" t="s">
        <v>228</v>
      </c>
      <c r="I22" s="287" t="s">
        <v>229</v>
      </c>
      <c r="J22" s="287" t="s">
        <v>230</v>
      </c>
      <c r="K22" s="287" t="s">
        <v>231</v>
      </c>
      <c r="L22" s="287" t="s">
        <v>103</v>
      </c>
      <c r="M22" s="287" t="s">
        <v>113</v>
      </c>
      <c r="N22" s="287" t="s">
        <v>114</v>
      </c>
      <c r="O22" s="288" t="s">
        <v>99</v>
      </c>
      <c r="P22" s="288" t="s">
        <v>122</v>
      </c>
      <c r="Q22" s="288" t="s">
        <v>100</v>
      </c>
      <c r="R22" s="288" t="s">
        <v>129</v>
      </c>
      <c r="S22" s="288" t="s">
        <v>101</v>
      </c>
      <c r="T22" s="289" t="s">
        <v>99</v>
      </c>
      <c r="U22" s="289" t="s">
        <v>122</v>
      </c>
      <c r="V22" s="289" t="s">
        <v>100</v>
      </c>
      <c r="W22" s="289" t="s">
        <v>129</v>
      </c>
      <c r="X22" s="289" t="s">
        <v>101</v>
      </c>
      <c r="Y22" s="290" t="s">
        <v>99</v>
      </c>
      <c r="Z22" s="291" t="s">
        <v>122</v>
      </c>
      <c r="AA22" s="290" t="s">
        <v>100</v>
      </c>
      <c r="AB22" s="291" t="s">
        <v>129</v>
      </c>
      <c r="AC22" s="291" t="s">
        <v>101</v>
      </c>
      <c r="AD22" s="290" t="s">
        <v>115</v>
      </c>
      <c r="AE22" s="292" t="s">
        <v>232</v>
      </c>
      <c r="AF22" s="292" t="s">
        <v>7</v>
      </c>
    </row>
    <row r="23" spans="1:32" s="308" customFormat="1" ht="36" customHeight="1" thickBot="1">
      <c r="A23" s="294"/>
      <c r="B23" s="295">
        <v>1</v>
      </c>
      <c r="C23" s="296">
        <v>2023</v>
      </c>
      <c r="D23" s="297" t="str">
        <f>CONCATENATE(C23,F23)</f>
        <v>2023COMERCIALIZADORA E&amp;T SAS</v>
      </c>
      <c r="E23" s="298" t="s">
        <v>233</v>
      </c>
      <c r="F23" s="299" t="s">
        <v>138</v>
      </c>
      <c r="G23" s="300">
        <v>1</v>
      </c>
      <c r="H23" s="301"/>
      <c r="I23" s="301"/>
      <c r="J23" s="301"/>
      <c r="K23" s="301"/>
      <c r="L23" s="301"/>
      <c r="M23" s="301"/>
      <c r="N23" s="301"/>
      <c r="O23" s="302">
        <f>O24</f>
        <v>45.194834446702387</v>
      </c>
      <c r="P23" s="302">
        <f t="shared" ref="P23:S23" si="0">P24</f>
        <v>0.17354363572678166</v>
      </c>
      <c r="Q23" s="302">
        <f t="shared" si="0"/>
        <v>55.263942254019703</v>
      </c>
      <c r="R23" s="302">
        <f t="shared" si="0"/>
        <v>0.48172399388080972</v>
      </c>
      <c r="S23" s="302">
        <f t="shared" si="0"/>
        <v>0.39812386056590809</v>
      </c>
      <c r="T23" s="302"/>
      <c r="U23" s="303"/>
      <c r="V23" s="302"/>
      <c r="W23" s="303"/>
      <c r="X23" s="303"/>
      <c r="Y23" s="304"/>
      <c r="Z23" s="305"/>
      <c r="AA23" s="304"/>
      <c r="AB23" s="305"/>
      <c r="AC23" s="305"/>
      <c r="AD23" s="306">
        <f>AD24</f>
        <v>960558463</v>
      </c>
      <c r="AE23" s="296" t="str">
        <f>IF(O23&lt;$H$14,"NO HABILITADO",IF(P23&gt;$I$14,"NO HABILITADO",IF(Q23&lt;$J$14,"NO HABILITADO",IF(R23&lt;$K$14,"NO HABILITADO",IF(S23&lt;$L$14,"NO HABILITADO",IF(AD23&lt;$M$14,"NO HABILITADO","HABILITADO"))))))</f>
        <v>HABILITADO</v>
      </c>
      <c r="AF23" s="307" t="s">
        <v>91</v>
      </c>
    </row>
    <row r="24" spans="1:32" s="308" customFormat="1" ht="36" customHeight="1" thickBot="1">
      <c r="A24" s="294"/>
      <c r="B24" s="309" t="s">
        <v>116</v>
      </c>
      <c r="C24" s="310">
        <v>2023</v>
      </c>
      <c r="D24" s="311"/>
      <c r="E24" s="312" t="s">
        <v>233</v>
      </c>
      <c r="F24" s="313" t="s">
        <v>138</v>
      </c>
      <c r="G24" s="314">
        <v>1</v>
      </c>
      <c r="H24" s="315">
        <v>982293095</v>
      </c>
      <c r="I24" s="315">
        <v>989739124</v>
      </c>
      <c r="J24" s="316">
        <v>21734632</v>
      </c>
      <c r="K24" s="316">
        <v>171762926</v>
      </c>
      <c r="L24" s="315">
        <v>817976198</v>
      </c>
      <c r="M24" s="315">
        <v>394038761</v>
      </c>
      <c r="N24" s="316">
        <v>7130124</v>
      </c>
      <c r="O24" s="317">
        <f>+H24/J24</f>
        <v>45.194834446702387</v>
      </c>
      <c r="P24" s="318">
        <f>+K24/I24</f>
        <v>0.17354363572678166</v>
      </c>
      <c r="Q24" s="317">
        <f>+M24/N24</f>
        <v>55.263942254019703</v>
      </c>
      <c r="R24" s="319">
        <f>+M24/L24</f>
        <v>0.48172399388080972</v>
      </c>
      <c r="S24" s="320">
        <f>+M24/I24</f>
        <v>0.39812386056590809</v>
      </c>
      <c r="T24" s="317">
        <v>45.19</v>
      </c>
      <c r="U24" s="320">
        <v>0.17</v>
      </c>
      <c r="V24" s="317">
        <v>55.26</v>
      </c>
      <c r="W24" s="320">
        <v>0.48</v>
      </c>
      <c r="X24" s="320">
        <v>0.39</v>
      </c>
      <c r="Y24" s="321">
        <f>+O24-T24</f>
        <v>4.8344467023895277E-3</v>
      </c>
      <c r="Z24" s="322">
        <f t="shared" ref="Z24:AC24" si="1">+P24-U24</f>
        <v>3.5436357267816521E-3</v>
      </c>
      <c r="AA24" s="321">
        <f t="shared" si="1"/>
        <v>3.9422540197051603E-3</v>
      </c>
      <c r="AB24" s="322">
        <f t="shared" si="1"/>
        <v>1.7239938808097377E-3</v>
      </c>
      <c r="AC24" s="322">
        <f t="shared" si="1"/>
        <v>8.1238605659080809E-3</v>
      </c>
      <c r="AD24" s="323">
        <f>H24-J24</f>
        <v>960558463</v>
      </c>
      <c r="AE24" s="296" t="str">
        <f t="shared" ref="AE24:AE34" si="2">IF(O24&lt;$H$14,"NO HABILITADO",IF(P24&gt;$I$14,"NO HABILITADO",IF(Q24&lt;$J$14,"NO HABILITADO",IF(R24&lt;$K$14,"NO HABILITADO",IF(S24&lt;$L$14,"NO HABILITADO",IF(AD24&lt;$M$14,"NO HABILITADO","HABILITADO"))))))</f>
        <v>HABILITADO</v>
      </c>
      <c r="AF24" s="324" t="s">
        <v>91</v>
      </c>
    </row>
    <row r="25" spans="1:32" s="308" customFormat="1" ht="35.25" customHeight="1" thickBot="1">
      <c r="A25" s="294"/>
      <c r="B25" s="309">
        <v>2</v>
      </c>
      <c r="C25" s="325">
        <v>2023</v>
      </c>
      <c r="D25" s="311" t="str">
        <f>CONCATENATE(C25,F25)</f>
        <v>2023GRUPO EMPRESARIAL SACSU SAS</v>
      </c>
      <c r="E25" s="312"/>
      <c r="F25" s="299" t="s">
        <v>186</v>
      </c>
      <c r="G25" s="300">
        <v>1</v>
      </c>
      <c r="H25" s="301"/>
      <c r="I25" s="301"/>
      <c r="J25" s="301"/>
      <c r="K25" s="301"/>
      <c r="L25" s="301"/>
      <c r="M25" s="301"/>
      <c r="N25" s="301"/>
      <c r="O25" s="302">
        <f>O26</f>
        <v>14.911864053635895</v>
      </c>
      <c r="P25" s="302">
        <f t="shared" ref="P25:S25" si="3">P26</f>
        <v>8.0894776045700376E-2</v>
      </c>
      <c r="Q25" s="302" t="e">
        <f t="shared" si="3"/>
        <v>#DIV/0!</v>
      </c>
      <c r="R25" s="302">
        <f t="shared" si="3"/>
        <v>0.47601383270577102</v>
      </c>
      <c r="S25" s="302">
        <f t="shared" si="3"/>
        <v>0.43750680031438222</v>
      </c>
      <c r="T25" s="302"/>
      <c r="U25" s="303"/>
      <c r="V25" s="302"/>
      <c r="W25" s="303"/>
      <c r="X25" s="303"/>
      <c r="Y25" s="304"/>
      <c r="Z25" s="305"/>
      <c r="AA25" s="304"/>
      <c r="AB25" s="305"/>
      <c r="AC25" s="305"/>
      <c r="AD25" s="306">
        <f>AD26</f>
        <v>539502088</v>
      </c>
      <c r="AE25" s="296" t="e">
        <f t="shared" si="2"/>
        <v>#DIV/0!</v>
      </c>
      <c r="AF25" s="307" t="s">
        <v>91</v>
      </c>
    </row>
    <row r="26" spans="1:32" s="308" customFormat="1" ht="35.25" customHeight="1" thickBot="1">
      <c r="A26" s="294"/>
      <c r="B26" s="309" t="s">
        <v>117</v>
      </c>
      <c r="C26" s="326">
        <v>2023</v>
      </c>
      <c r="D26" s="311"/>
      <c r="E26" s="312"/>
      <c r="F26" s="327" t="s">
        <v>186</v>
      </c>
      <c r="G26" s="328">
        <v>1</v>
      </c>
      <c r="H26" s="329">
        <v>578282088</v>
      </c>
      <c r="I26" s="329">
        <v>578282088</v>
      </c>
      <c r="J26" s="330">
        <v>38780000</v>
      </c>
      <c r="K26" s="330">
        <v>46780000</v>
      </c>
      <c r="L26" s="329">
        <v>531502088</v>
      </c>
      <c r="M26" s="329">
        <v>253002346</v>
      </c>
      <c r="N26" s="330">
        <v>0</v>
      </c>
      <c r="O26" s="331">
        <f>+H26/J26</f>
        <v>14.911864053635895</v>
      </c>
      <c r="P26" s="332">
        <f>+K26/I26</f>
        <v>8.0894776045700376E-2</v>
      </c>
      <c r="Q26" s="331" t="e">
        <f>+M26/N26</f>
        <v>#DIV/0!</v>
      </c>
      <c r="R26" s="333">
        <f>+M26/L26</f>
        <v>0.47601383270577102</v>
      </c>
      <c r="S26" s="334">
        <f>+M26/I26</f>
        <v>0.43750680031438222</v>
      </c>
      <c r="T26" s="331">
        <v>14.91</v>
      </c>
      <c r="U26" s="334">
        <v>0.08</v>
      </c>
      <c r="V26" s="331" t="s">
        <v>234</v>
      </c>
      <c r="W26" s="334">
        <v>0.47</v>
      </c>
      <c r="X26" s="334">
        <v>0.43</v>
      </c>
      <c r="Y26" s="335">
        <f>+O26-T26</f>
        <v>1.8640536358951465E-3</v>
      </c>
      <c r="Z26" s="336">
        <f t="shared" ref="Z26:AC26" si="4">+P26-U26</f>
        <v>8.9477604570037395E-4</v>
      </c>
      <c r="AA26" s="335" t="e">
        <f t="shared" si="4"/>
        <v>#DIV/0!</v>
      </c>
      <c r="AB26" s="336">
        <f t="shared" si="4"/>
        <v>6.0138327057710494E-3</v>
      </c>
      <c r="AC26" s="336">
        <f t="shared" si="4"/>
        <v>7.5068003143822226E-3</v>
      </c>
      <c r="AD26" s="337">
        <f>H26-J26</f>
        <v>539502088</v>
      </c>
      <c r="AE26" s="296" t="e">
        <f t="shared" si="2"/>
        <v>#DIV/0!</v>
      </c>
      <c r="AF26" s="338" t="s">
        <v>91</v>
      </c>
    </row>
    <row r="27" spans="1:32" s="308" customFormat="1" ht="35.25" customHeight="1" thickBot="1">
      <c r="A27" s="294"/>
      <c r="B27" s="309">
        <v>3</v>
      </c>
      <c r="C27" s="325">
        <v>2023</v>
      </c>
      <c r="D27" s="311" t="str">
        <f>CONCATENATE(C27,F27)</f>
        <v>2023UNIÓN TEMPORAL CAPITAL GROUP</v>
      </c>
      <c r="E27" s="312"/>
      <c r="F27" s="299" t="s">
        <v>235</v>
      </c>
      <c r="G27" s="300">
        <v>1</v>
      </c>
      <c r="H27" s="301"/>
      <c r="I27" s="301"/>
      <c r="J27" s="301"/>
      <c r="K27" s="301"/>
      <c r="L27" s="301"/>
      <c r="M27" s="301"/>
      <c r="N27" s="301"/>
      <c r="O27" s="302">
        <f>O28</f>
        <v>6.9577829895308296</v>
      </c>
      <c r="P27" s="302">
        <f t="shared" ref="P27:Q27" si="5">P28</f>
        <v>0.13518153644663564</v>
      </c>
      <c r="Q27" s="302" t="e">
        <f t="shared" si="5"/>
        <v>#DIV/0!</v>
      </c>
      <c r="R27" s="302">
        <f>R28</f>
        <v>0.22073400655223213</v>
      </c>
      <c r="S27" s="302">
        <f t="shared" ref="S27" si="6">S28</f>
        <v>0.19089484440047966</v>
      </c>
      <c r="T27" s="302"/>
      <c r="U27" s="303"/>
      <c r="V27" s="302"/>
      <c r="W27" s="303"/>
      <c r="X27" s="303"/>
      <c r="Y27" s="304"/>
      <c r="Z27" s="305"/>
      <c r="AA27" s="304"/>
      <c r="AB27" s="305"/>
      <c r="AC27" s="305"/>
      <c r="AD27" s="306">
        <f>AD28</f>
        <v>1121970199</v>
      </c>
      <c r="AE27" s="296" t="e">
        <f t="shared" si="2"/>
        <v>#DIV/0!</v>
      </c>
      <c r="AF27" s="307" t="s">
        <v>118</v>
      </c>
    </row>
    <row r="28" spans="1:32" s="308" customFormat="1" ht="35.25" customHeight="1" thickBot="1">
      <c r="A28" s="294"/>
      <c r="B28" s="355" t="s">
        <v>236</v>
      </c>
      <c r="C28" s="356">
        <v>2023</v>
      </c>
      <c r="D28" s="343"/>
      <c r="E28" s="417"/>
      <c r="F28" s="313" t="s">
        <v>235</v>
      </c>
      <c r="G28" s="314">
        <v>1</v>
      </c>
      <c r="H28" s="315">
        <v>1310290284</v>
      </c>
      <c r="I28" s="315">
        <v>1393090284</v>
      </c>
      <c r="J28" s="316">
        <v>188320085</v>
      </c>
      <c r="K28" s="316">
        <v>188320085</v>
      </c>
      <c r="L28" s="315">
        <v>1204770199</v>
      </c>
      <c r="M28" s="315">
        <v>265933753</v>
      </c>
      <c r="N28" s="316">
        <v>0</v>
      </c>
      <c r="O28" s="317">
        <f>+H28/J28</f>
        <v>6.9577829895308296</v>
      </c>
      <c r="P28" s="318">
        <f>+K28/I28</f>
        <v>0.13518153644663564</v>
      </c>
      <c r="Q28" s="317" t="e">
        <f>+M28/N28</f>
        <v>#DIV/0!</v>
      </c>
      <c r="R28" s="319">
        <f>+M28/L28</f>
        <v>0.22073400655223213</v>
      </c>
      <c r="S28" s="320">
        <f>+M28/I28</f>
        <v>0.19089484440047966</v>
      </c>
      <c r="T28" s="317"/>
      <c r="U28" s="320"/>
      <c r="V28" s="317"/>
      <c r="W28" s="320"/>
      <c r="X28" s="320"/>
      <c r="Y28" s="321">
        <f>+O28-T28</f>
        <v>6.9577829895308296</v>
      </c>
      <c r="Z28" s="322">
        <f t="shared" ref="Z28:AC28" si="7">+P28-U28</f>
        <v>0.13518153644663564</v>
      </c>
      <c r="AA28" s="321" t="e">
        <f t="shared" si="7"/>
        <v>#DIV/0!</v>
      </c>
      <c r="AB28" s="322">
        <f t="shared" si="7"/>
        <v>0.22073400655223213</v>
      </c>
      <c r="AC28" s="322">
        <f t="shared" si="7"/>
        <v>0.19089484440047966</v>
      </c>
      <c r="AD28" s="323">
        <f>H28-J28</f>
        <v>1121970199</v>
      </c>
      <c r="AE28" s="418" t="e">
        <f t="shared" si="2"/>
        <v>#DIV/0!</v>
      </c>
      <c r="AF28" s="324" t="s">
        <v>118</v>
      </c>
    </row>
    <row r="29" spans="1:32" s="308" customFormat="1" ht="37.5" customHeight="1">
      <c r="A29" s="294"/>
      <c r="B29" s="295">
        <v>4</v>
      </c>
      <c r="C29" s="296">
        <v>2023</v>
      </c>
      <c r="D29" s="297" t="str">
        <f>CONCATENATE(C29,F29)</f>
        <v>2023SECURITY VIDEO EQUIPMENT SAS</v>
      </c>
      <c r="E29" s="298"/>
      <c r="F29" s="422" t="s">
        <v>237</v>
      </c>
      <c r="G29" s="300">
        <v>1</v>
      </c>
      <c r="H29" s="301"/>
      <c r="I29" s="301"/>
      <c r="J29" s="301"/>
      <c r="K29" s="301"/>
      <c r="L29" s="301"/>
      <c r="M29" s="301"/>
      <c r="N29" s="301"/>
      <c r="O29" s="302">
        <f>O30</f>
        <v>3.9326866584492786</v>
      </c>
      <c r="P29" s="302">
        <f t="shared" ref="P29:S29" si="8">P30</f>
        <v>0.24306812722351259</v>
      </c>
      <c r="Q29" s="302">
        <f t="shared" si="8"/>
        <v>211.12149292092758</v>
      </c>
      <c r="R29" s="302">
        <f t="shared" si="8"/>
        <v>0.13357508106345281</v>
      </c>
      <c r="S29" s="302">
        <f t="shared" si="8"/>
        <v>0.10110723626563045</v>
      </c>
      <c r="T29" s="302"/>
      <c r="U29" s="303"/>
      <c r="V29" s="302"/>
      <c r="W29" s="303"/>
      <c r="X29" s="303"/>
      <c r="Y29" s="304"/>
      <c r="Z29" s="305"/>
      <c r="AA29" s="304"/>
      <c r="AB29" s="305"/>
      <c r="AC29" s="305"/>
      <c r="AD29" s="306">
        <f>AD30</f>
        <v>17886195085</v>
      </c>
      <c r="AE29" s="296" t="str">
        <f t="shared" si="2"/>
        <v>NO HABILITADO</v>
      </c>
      <c r="AF29" s="307" t="s">
        <v>92</v>
      </c>
    </row>
    <row r="30" spans="1:32" s="308" customFormat="1" ht="35.25" customHeight="1">
      <c r="A30" s="294"/>
      <c r="B30" s="309" t="s">
        <v>119</v>
      </c>
      <c r="C30" s="310">
        <v>2023</v>
      </c>
      <c r="D30" s="311"/>
      <c r="E30" s="312"/>
      <c r="F30" s="311" t="s">
        <v>237</v>
      </c>
      <c r="G30" s="344">
        <v>1</v>
      </c>
      <c r="H30" s="345">
        <v>23985106141</v>
      </c>
      <c r="I30" s="345">
        <v>25669233191</v>
      </c>
      <c r="J30" s="346">
        <v>6098911056</v>
      </c>
      <c r="K30" s="346">
        <v>6239372439</v>
      </c>
      <c r="L30" s="345">
        <v>19429860752</v>
      </c>
      <c r="M30" s="345">
        <v>2595345225</v>
      </c>
      <c r="N30" s="346">
        <v>12293136</v>
      </c>
      <c r="O30" s="347">
        <f>+H30/J30</f>
        <v>3.9326866584492786</v>
      </c>
      <c r="P30" s="348">
        <f>+K30/I30</f>
        <v>0.24306812722351259</v>
      </c>
      <c r="Q30" s="347">
        <f>+M30/N30</f>
        <v>211.12149292092758</v>
      </c>
      <c r="R30" s="349">
        <f>+M30/L30</f>
        <v>0.13357508106345281</v>
      </c>
      <c r="S30" s="350">
        <f>+M30/I30</f>
        <v>0.10110723626563045</v>
      </c>
      <c r="T30" s="347">
        <v>3.93</v>
      </c>
      <c r="U30" s="350">
        <v>0.24</v>
      </c>
      <c r="V30" s="347">
        <v>2.1112000000000002</v>
      </c>
      <c r="W30" s="350">
        <v>0.13</v>
      </c>
      <c r="X30" s="350">
        <v>0.1</v>
      </c>
      <c r="Y30" s="351">
        <f>+O30-T30</f>
        <v>2.6866584492784007E-3</v>
      </c>
      <c r="Z30" s="352">
        <f t="shared" ref="Z30" si="9">+P30-U30</f>
        <v>3.0681272235126011E-3</v>
      </c>
      <c r="AA30" s="351">
        <f>+Q30-V30</f>
        <v>209.01029292092758</v>
      </c>
      <c r="AB30" s="352">
        <f>+R30-W30</f>
        <v>3.5750810634528063E-3</v>
      </c>
      <c r="AC30" s="352">
        <f t="shared" ref="AC30" si="10">+S30-X30</f>
        <v>1.1072362656304457E-3</v>
      </c>
      <c r="AD30" s="353">
        <f>H30-J30</f>
        <v>17886195085</v>
      </c>
      <c r="AE30" s="325" t="str">
        <f t="shared" si="2"/>
        <v>NO HABILITADO</v>
      </c>
      <c r="AF30" s="423" t="s">
        <v>92</v>
      </c>
    </row>
    <row r="31" spans="1:32" s="308" customFormat="1" ht="35.25" customHeight="1">
      <c r="A31" s="294"/>
      <c r="B31" s="309">
        <v>5</v>
      </c>
      <c r="C31" s="325">
        <v>2023</v>
      </c>
      <c r="D31" s="311" t="str">
        <f>CONCATENATE(C31,F31)</f>
        <v>2023COMERCIALIZADORA SERLE.COM S.A.S</v>
      </c>
      <c r="E31" s="312"/>
      <c r="F31" s="354" t="s">
        <v>89</v>
      </c>
      <c r="G31" s="419">
        <v>1</v>
      </c>
      <c r="H31" s="420"/>
      <c r="I31" s="420"/>
      <c r="J31" s="420"/>
      <c r="K31" s="420"/>
      <c r="L31" s="420"/>
      <c r="M31" s="420"/>
      <c r="N31" s="420"/>
      <c r="O31" s="347">
        <f>O32</f>
        <v>5.0965478820916488</v>
      </c>
      <c r="P31" s="347">
        <f t="shared" ref="P31:S31" si="11">P32</f>
        <v>0.24577854066119931</v>
      </c>
      <c r="Q31" s="347">
        <f t="shared" si="11"/>
        <v>62.086380091938608</v>
      </c>
      <c r="R31" s="347">
        <f t="shared" si="11"/>
        <v>0.31121579936496346</v>
      </c>
      <c r="S31" s="347">
        <f t="shared" si="11"/>
        <v>0.23472563436633415</v>
      </c>
      <c r="T31" s="347"/>
      <c r="U31" s="350"/>
      <c r="V31" s="347"/>
      <c r="W31" s="350"/>
      <c r="X31" s="350"/>
      <c r="Y31" s="351"/>
      <c r="Z31" s="352"/>
      <c r="AA31" s="351"/>
      <c r="AB31" s="352"/>
      <c r="AC31" s="352"/>
      <c r="AD31" s="421">
        <f>AD32</f>
        <v>3926304385</v>
      </c>
      <c r="AE31" s="325" t="str">
        <f t="shared" si="2"/>
        <v>HABILITADO</v>
      </c>
      <c r="AF31" s="423" t="s">
        <v>63</v>
      </c>
    </row>
    <row r="32" spans="1:32" s="308" customFormat="1" ht="35.25" customHeight="1">
      <c r="A32" s="294"/>
      <c r="B32" s="309" t="s">
        <v>238</v>
      </c>
      <c r="C32" s="326">
        <v>2023</v>
      </c>
      <c r="D32" s="311"/>
      <c r="E32" s="312"/>
      <c r="F32" s="311" t="s">
        <v>89</v>
      </c>
      <c r="G32" s="344">
        <v>1</v>
      </c>
      <c r="H32" s="345">
        <v>4884746590</v>
      </c>
      <c r="I32" s="345">
        <v>7907801502</v>
      </c>
      <c r="J32" s="346">
        <v>958442205</v>
      </c>
      <c r="K32" s="346">
        <v>1943567913</v>
      </c>
      <c r="L32" s="345">
        <v>5964233589</v>
      </c>
      <c r="M32" s="345">
        <v>1856163724</v>
      </c>
      <c r="N32" s="346">
        <v>29896472</v>
      </c>
      <c r="O32" s="347">
        <f>+H32/J32</f>
        <v>5.0965478820916488</v>
      </c>
      <c r="P32" s="348">
        <f>+K32/I32</f>
        <v>0.24577854066119931</v>
      </c>
      <c r="Q32" s="347">
        <f>+M32/N32</f>
        <v>62.086380091938608</v>
      </c>
      <c r="R32" s="349">
        <f>+M32/L32</f>
        <v>0.31121579936496346</v>
      </c>
      <c r="S32" s="350">
        <f>+M32/I32</f>
        <v>0.23472563436633415</v>
      </c>
      <c r="T32" s="347">
        <v>5.09</v>
      </c>
      <c r="U32" s="350">
        <v>0.24</v>
      </c>
      <c r="V32" s="347">
        <v>0.62080000000000002</v>
      </c>
      <c r="W32" s="350">
        <v>0.31</v>
      </c>
      <c r="X32" s="350">
        <v>0.23</v>
      </c>
      <c r="Y32" s="351">
        <f>+O32-T32</f>
        <v>6.5478820916489155E-3</v>
      </c>
      <c r="Z32" s="352">
        <f t="shared" ref="Z32:AC32" si="12">+P32-U32</f>
        <v>5.7785406611993162E-3</v>
      </c>
      <c r="AA32" s="351">
        <f t="shared" si="12"/>
        <v>61.465580091938605</v>
      </c>
      <c r="AB32" s="352">
        <f t="shared" si="12"/>
        <v>1.2157993649634657E-3</v>
      </c>
      <c r="AC32" s="352">
        <f t="shared" si="12"/>
        <v>4.725634366334136E-3</v>
      </c>
      <c r="AD32" s="353">
        <f>H32-J32</f>
        <v>3926304385</v>
      </c>
      <c r="AE32" s="325" t="str">
        <f t="shared" si="2"/>
        <v>HABILITADO</v>
      </c>
      <c r="AF32" s="423" t="s">
        <v>63</v>
      </c>
    </row>
    <row r="33" spans="1:32" s="308" customFormat="1" ht="35.25" customHeight="1">
      <c r="A33" s="294"/>
      <c r="B33" s="309">
        <v>6</v>
      </c>
      <c r="C33" s="325">
        <v>2023</v>
      </c>
      <c r="D33" s="311" t="str">
        <f>CONCATENATE(C33,F33)</f>
        <v>2023CONSORCIO SERVICOL-SISCOM</v>
      </c>
      <c r="E33" s="312"/>
      <c r="F33" s="354" t="s">
        <v>239</v>
      </c>
      <c r="G33" s="419">
        <v>1</v>
      </c>
      <c r="H33" s="420"/>
      <c r="I33" s="420"/>
      <c r="J33" s="420"/>
      <c r="K33" s="420"/>
      <c r="L33" s="420"/>
      <c r="M33" s="420"/>
      <c r="N33" s="420"/>
      <c r="O33" s="347">
        <f>O34</f>
        <v>8.5165875278050933</v>
      </c>
      <c r="P33" s="347">
        <f t="shared" ref="P33:S33" si="13">P34</f>
        <v>0.13439607414166893</v>
      </c>
      <c r="Q33" s="347">
        <f t="shared" si="13"/>
        <v>71.468416308338405</v>
      </c>
      <c r="R33" s="347">
        <f t="shared" si="13"/>
        <v>1.1881288267223726</v>
      </c>
      <c r="S33" s="347">
        <f t="shared" si="13"/>
        <v>1.0284489768363385</v>
      </c>
      <c r="T33" s="347"/>
      <c r="U33" s="350"/>
      <c r="V33" s="347"/>
      <c r="W33" s="350"/>
      <c r="X33" s="350"/>
      <c r="Y33" s="351"/>
      <c r="Z33" s="352"/>
      <c r="AA33" s="351"/>
      <c r="AB33" s="352"/>
      <c r="AC33" s="352"/>
      <c r="AD33" s="421">
        <f>AD34</f>
        <v>1314262987</v>
      </c>
      <c r="AE33" s="325" t="str">
        <f t="shared" si="2"/>
        <v>HABILITADO</v>
      </c>
      <c r="AF33" s="423" t="s">
        <v>240</v>
      </c>
    </row>
    <row r="34" spans="1:32" s="308" customFormat="1" ht="35.25" customHeight="1" thickBot="1">
      <c r="A34" s="294"/>
      <c r="B34" s="339" t="s">
        <v>241</v>
      </c>
      <c r="C34" s="340">
        <v>2023</v>
      </c>
      <c r="D34" s="341"/>
      <c r="E34" s="342"/>
      <c r="F34" s="341" t="s">
        <v>239</v>
      </c>
      <c r="G34" s="328">
        <v>1</v>
      </c>
      <c r="H34" s="329">
        <v>1489111345</v>
      </c>
      <c r="I34" s="329">
        <v>1701562776</v>
      </c>
      <c r="J34" s="330">
        <v>174848358</v>
      </c>
      <c r="K34" s="330">
        <v>228683357</v>
      </c>
      <c r="L34" s="329">
        <v>1472879419</v>
      </c>
      <c r="M34" s="329">
        <v>1749970496</v>
      </c>
      <c r="N34" s="330">
        <v>24485928</v>
      </c>
      <c r="O34" s="331">
        <f>+H34/J34</f>
        <v>8.5165875278050933</v>
      </c>
      <c r="P34" s="332">
        <f>+K34/I34</f>
        <v>0.13439607414166893</v>
      </c>
      <c r="Q34" s="331">
        <f>+M34/N34</f>
        <v>71.468416308338405</v>
      </c>
      <c r="R34" s="333">
        <f>+M34/L34</f>
        <v>1.1881288267223726</v>
      </c>
      <c r="S34" s="334">
        <f>+M34/I34</f>
        <v>1.0284489768363385</v>
      </c>
      <c r="T34" s="331"/>
      <c r="U34" s="334"/>
      <c r="V34" s="331"/>
      <c r="W34" s="334"/>
      <c r="X34" s="334"/>
      <c r="Y34" s="335">
        <f>+O34-T34</f>
        <v>8.5165875278050933</v>
      </c>
      <c r="Z34" s="336">
        <f t="shared" ref="Z34:AC34" si="14">+P34-U34</f>
        <v>0.13439607414166893</v>
      </c>
      <c r="AA34" s="335">
        <f t="shared" si="14"/>
        <v>71.468416308338405</v>
      </c>
      <c r="AB34" s="336">
        <f t="shared" si="14"/>
        <v>1.1881288267223726</v>
      </c>
      <c r="AC34" s="336">
        <f t="shared" si="14"/>
        <v>1.0284489768363385</v>
      </c>
      <c r="AD34" s="337">
        <f>H34-J34</f>
        <v>1314262987</v>
      </c>
      <c r="AE34" s="424" t="str">
        <f t="shared" si="2"/>
        <v>HABILITADO</v>
      </c>
      <c r="AF34" s="338" t="s">
        <v>240</v>
      </c>
    </row>
  </sheetData>
  <autoFilter ref="A22:AG34" xr:uid="{00000000-0009-0000-0000-000000000000}"/>
  <mergeCells count="18">
    <mergeCell ref="B7:D7"/>
    <mergeCell ref="E7:L7"/>
    <mergeCell ref="H15:N15"/>
    <mergeCell ref="F17:G18"/>
    <mergeCell ref="F2:O2"/>
    <mergeCell ref="F3:O3"/>
    <mergeCell ref="F4:O4"/>
    <mergeCell ref="F5:O5"/>
    <mergeCell ref="B9:D9"/>
    <mergeCell ref="E9:G9"/>
    <mergeCell ref="B11:D11"/>
    <mergeCell ref="B13:D18"/>
    <mergeCell ref="F13:G14"/>
    <mergeCell ref="H21:N21"/>
    <mergeCell ref="O21:S21"/>
    <mergeCell ref="T21:X21"/>
    <mergeCell ref="Y21:AD21"/>
    <mergeCell ref="AE21:AF21"/>
  </mergeCells>
  <conditionalFormatting sqref="O24">
    <cfRule type="expression" dxfId="81" priority="20">
      <formula>O24&lt;$T$14</formula>
    </cfRule>
  </conditionalFormatting>
  <conditionalFormatting sqref="O26">
    <cfRule type="expression" dxfId="80" priority="22">
      <formula>O26&lt;$T$14</formula>
    </cfRule>
  </conditionalFormatting>
  <conditionalFormatting sqref="O28">
    <cfRule type="expression" dxfId="79" priority="19">
      <formula>O28&lt;$T$14</formula>
    </cfRule>
  </conditionalFormatting>
  <conditionalFormatting sqref="O30">
    <cfRule type="expression" dxfId="78" priority="17">
      <formula>O30&lt;$T$14</formula>
    </cfRule>
  </conditionalFormatting>
  <conditionalFormatting sqref="O32">
    <cfRule type="expression" dxfId="77" priority="18">
      <formula>O32&lt;$T$14</formula>
    </cfRule>
  </conditionalFormatting>
  <conditionalFormatting sqref="O34">
    <cfRule type="expression" dxfId="76" priority="16">
      <formula>O34&lt;$T$14</formula>
    </cfRule>
  </conditionalFormatting>
  <conditionalFormatting sqref="O23:S23">
    <cfRule type="expression" dxfId="75" priority="21">
      <formula>O23&lt;$T$14</formula>
    </cfRule>
  </conditionalFormatting>
  <conditionalFormatting sqref="O25:S25">
    <cfRule type="expression" dxfId="74" priority="15">
      <formula>O25&lt;$T$14</formula>
    </cfRule>
  </conditionalFormatting>
  <conditionalFormatting sqref="O27:S27">
    <cfRule type="expression" dxfId="73" priority="14">
      <formula>O27&lt;$T$14</formula>
    </cfRule>
  </conditionalFormatting>
  <conditionalFormatting sqref="O29:S29">
    <cfRule type="expression" dxfId="72" priority="13">
      <formula>O29&lt;$T$14</formula>
    </cfRule>
  </conditionalFormatting>
  <conditionalFormatting sqref="O31:S31">
    <cfRule type="expression" dxfId="71" priority="12">
      <formula>O31&lt;$T$14</formula>
    </cfRule>
  </conditionalFormatting>
  <conditionalFormatting sqref="O33:S33">
    <cfRule type="expression" dxfId="70" priority="11">
      <formula>O33&lt;$T$14</formula>
    </cfRule>
  </conditionalFormatting>
  <conditionalFormatting sqref="P23:P34">
    <cfRule type="expression" dxfId="69" priority="4">
      <formula>P23&lt;$W$14</formula>
    </cfRule>
  </conditionalFormatting>
  <conditionalFormatting sqref="Q23:Q34">
    <cfRule type="expression" dxfId="68" priority="3">
      <formula>Q23&lt;$V$14</formula>
    </cfRule>
  </conditionalFormatting>
  <conditionalFormatting sqref="R23:R34">
    <cfRule type="expression" dxfId="67" priority="2">
      <formula>R23&lt;$W$14</formula>
    </cfRule>
  </conditionalFormatting>
  <conditionalFormatting sqref="S23:S34">
    <cfRule type="expression" dxfId="66" priority="1">
      <formula>S23&lt;$X$14</formula>
    </cfRule>
  </conditionalFormatting>
  <conditionalFormatting sqref="Y23:Y34">
    <cfRule type="expression" dxfId="65" priority="6">
      <formula>Y23&gt;1</formula>
    </cfRule>
  </conditionalFormatting>
  <conditionalFormatting sqref="Z23:AC34">
    <cfRule type="expression" dxfId="64" priority="5">
      <formula>Z23&gt;=1</formula>
    </cfRule>
  </conditionalFormatting>
  <conditionalFormatting sqref="AE23:AE34">
    <cfRule type="containsText" dxfId="63" priority="7" operator="containsText" text="NO">
      <formula>NOT(ISERROR(SEARCH("NO",AE23)))</formula>
    </cfRule>
    <cfRule type="containsText" dxfId="62" priority="8" operator="containsText" text="HABILITADO">
      <formula>NOT(ISERROR(SEARCH("HABILITADO",AE23)))</formula>
    </cfRule>
    <cfRule type="containsText" dxfId="61" priority="9" operator="containsText" text="NO HABILITADO">
      <formula>NOT(ISERROR(SEARCH("NO HABILITADO",AE23)))</formula>
    </cfRule>
    <cfRule type="containsText" dxfId="60" priority="10" operator="containsText" text="NO HABILITADO">
      <formula>NOT(ISERROR(SEARCH("NO HABILITADO",AE23)))</formula>
    </cfRule>
  </conditionalFormatting>
  <pageMargins left="0.23622047244094491" right="0.23622047244094491" top="0.74803149606299213" bottom="0.74803149606299213" header="0.31496062992125984" footer="0.31496062992125984"/>
  <pageSetup paperSize="5" scale="23"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4831A-8BC6-404A-A448-733FD3F2524F}">
  <sheetPr>
    <tabColor theme="8" tint="0.79998168889431442"/>
    <pageSetUpPr fitToPage="1"/>
  </sheetPr>
  <dimension ref="B1:O33"/>
  <sheetViews>
    <sheetView showGridLines="0" view="pageBreakPreview" zoomScale="60" zoomScaleNormal="55" workbookViewId="0">
      <selection activeCell="G6" sqref="G6:N6"/>
    </sheetView>
  </sheetViews>
  <sheetFormatPr baseColWidth="10" defaultColWidth="10.83203125" defaultRowHeight="15.5" customHeight="1"/>
  <cols>
    <col min="1" max="1" width="5.1640625" style="366" customWidth="1"/>
    <col min="2" max="2" width="3.33203125" style="366" customWidth="1"/>
    <col min="3" max="3" width="13.5" style="366" customWidth="1"/>
    <col min="4" max="4" width="12.5" style="366" customWidth="1"/>
    <col min="5" max="5" width="30.33203125" style="366" customWidth="1"/>
    <col min="6" max="6" width="54.6640625" style="366" customWidth="1"/>
    <col min="7" max="7" width="21" style="366" customWidth="1"/>
    <col min="8" max="8" width="26.5" style="366" customWidth="1"/>
    <col min="9" max="9" width="21.5" style="366" customWidth="1"/>
    <col min="10" max="10" width="25.6640625" style="366" customWidth="1"/>
    <col min="11" max="11" width="24" style="366" customWidth="1"/>
    <col min="12" max="12" width="30.6640625" style="366" customWidth="1"/>
    <col min="13" max="13" width="21.83203125" style="366" customWidth="1"/>
    <col min="14" max="14" width="32.33203125" style="366" customWidth="1"/>
    <col min="15" max="15" width="2.6640625" style="366" customWidth="1"/>
    <col min="16" max="16" width="4.6640625" style="366" customWidth="1"/>
    <col min="17" max="16384" width="10.83203125" style="366"/>
  </cols>
  <sheetData>
    <row r="1" spans="2:15" s="360" customFormat="1" ht="31.5" customHeight="1">
      <c r="B1" s="358"/>
      <c r="C1" s="659" t="str">
        <f>'4. CALCULOS'!F2</f>
        <v>FONDO DE DESARROLLO LOCAL DE TEUSAQUILLO</v>
      </c>
      <c r="D1" s="660"/>
      <c r="E1" s="660"/>
      <c r="F1" s="660"/>
      <c r="G1" s="660"/>
      <c r="H1" s="660"/>
      <c r="I1" s="660"/>
      <c r="J1" s="660"/>
      <c r="K1" s="660"/>
      <c r="L1" s="660"/>
      <c r="M1" s="660"/>
      <c r="N1" s="661"/>
      <c r="O1" s="359"/>
    </row>
    <row r="2" spans="2:15" s="360" customFormat="1" ht="31.5" customHeight="1">
      <c r="B2" s="361"/>
      <c r="C2" s="662" t="str">
        <f>+'4. CALCULOS'!F4</f>
        <v>SELECCIÓN ABREVIADA POR SUBASTA INVERSA</v>
      </c>
      <c r="D2" s="663"/>
      <c r="E2" s="663"/>
      <c r="F2" s="663"/>
      <c r="G2" s="663"/>
      <c r="H2" s="663"/>
      <c r="I2" s="663"/>
      <c r="J2" s="663"/>
      <c r="K2" s="663"/>
      <c r="L2" s="663"/>
      <c r="M2" s="663"/>
      <c r="N2" s="664"/>
      <c r="O2" s="362"/>
    </row>
    <row r="3" spans="2:15" s="360" customFormat="1" ht="31.5" customHeight="1">
      <c r="B3" s="361"/>
      <c r="C3" s="662" t="str">
        <f>'4. CALCULOS'!F3</f>
        <v>PROCESO FDLT-SASI-388-2024 (120880)-LOTE 1</v>
      </c>
      <c r="D3" s="663"/>
      <c r="E3" s="663"/>
      <c r="F3" s="663"/>
      <c r="G3" s="663"/>
      <c r="H3" s="663"/>
      <c r="I3" s="663"/>
      <c r="J3" s="663"/>
      <c r="K3" s="663"/>
      <c r="L3" s="663"/>
      <c r="M3" s="663"/>
      <c r="N3" s="664"/>
      <c r="O3" s="362"/>
    </row>
    <row r="4" spans="2:15" s="360" customFormat="1" ht="31.5" customHeight="1" thickBot="1">
      <c r="B4" s="361"/>
      <c r="C4" s="665" t="s">
        <v>120</v>
      </c>
      <c r="D4" s="666"/>
      <c r="E4" s="666"/>
      <c r="F4" s="666"/>
      <c r="G4" s="666"/>
      <c r="H4" s="666"/>
      <c r="I4" s="666"/>
      <c r="J4" s="666"/>
      <c r="K4" s="666"/>
      <c r="L4" s="666"/>
      <c r="M4" s="666"/>
      <c r="N4" s="667"/>
      <c r="O4" s="362"/>
    </row>
    <row r="5" spans="2:15" s="227" customFormat="1" ht="16.5" customHeight="1" thickBot="1">
      <c r="B5" s="220"/>
      <c r="C5" s="221"/>
      <c r="D5" s="222"/>
      <c r="E5" s="222"/>
      <c r="F5" s="223"/>
      <c r="G5" s="224"/>
      <c r="H5" s="224"/>
      <c r="I5" s="224"/>
      <c r="J5" s="224"/>
      <c r="K5" s="224"/>
      <c r="L5" s="224"/>
      <c r="M5" s="224"/>
      <c r="N5" s="225"/>
      <c r="O5" s="226"/>
    </row>
    <row r="6" spans="2:15" s="227" customFormat="1" ht="81.75" customHeight="1" thickBot="1">
      <c r="B6" s="228"/>
      <c r="C6" s="668" t="s">
        <v>0</v>
      </c>
      <c r="D6" s="669"/>
      <c r="E6" s="669"/>
      <c r="F6" s="670"/>
      <c r="G6" s="671" t="str">
        <f>'4. CALCULOS'!E7</f>
        <v>“ADQUIRIR A TITULO DE COMPRAVENTA A MONTO AGOTABLE ELEMENTOS DE MOBILIARIO INSTITUCIONAL, TECNOLOGIA, AUDIOVISUALES Y TECNOLOGIA COMPUTADORES PARA LA DOTACION PEDAGOGICA DE LAS INSTITUCIONES EDUCATIVAS DE LA LOCALIDAD DE TEUSAQUILLO EN EL MARCO DE LOS PROYECTOS: 2049 “TEUSAQUILLO ENTORNO PROTECTOR PARA LOS NIÑOS Y LAS NIÑAS Y LAS NIÑAS DE CONFORMIDAD CON LAS DISPOSICIONES TÉCNICAS ESTABLECIDAS” Y 2157 “TEUSAQUILLO RESPIRA EDUCACION” DE CONFORMIDAD CON LAS ESPECIFICACIONES TÉCNICAS”.</v>
      </c>
      <c r="H6" s="672"/>
      <c r="I6" s="672"/>
      <c r="J6" s="672"/>
      <c r="K6" s="672"/>
      <c r="L6" s="672"/>
      <c r="M6" s="672"/>
      <c r="N6" s="673"/>
      <c r="O6" s="226"/>
    </row>
    <row r="7" spans="2:15" ht="17" thickBot="1">
      <c r="B7" s="363"/>
      <c r="C7" s="364"/>
      <c r="D7" s="365"/>
      <c r="E7" s="365"/>
      <c r="G7" s="365"/>
      <c r="H7" s="365"/>
      <c r="I7" s="365"/>
      <c r="J7" s="365"/>
      <c r="K7" s="365"/>
      <c r="L7" s="365"/>
      <c r="M7" s="365"/>
      <c r="N7" s="367"/>
      <c r="O7" s="368"/>
    </row>
    <row r="8" spans="2:15" ht="58.5" customHeight="1" thickBot="1">
      <c r="B8" s="363"/>
      <c r="C8" s="639" t="s">
        <v>121</v>
      </c>
      <c r="D8" s="640"/>
      <c r="E8" s="640"/>
      <c r="F8" s="641"/>
      <c r="G8" s="369" t="s">
        <v>99</v>
      </c>
      <c r="H8" s="370" t="s">
        <v>122</v>
      </c>
      <c r="I8" s="371" t="s">
        <v>100</v>
      </c>
      <c r="J8" s="369" t="s">
        <v>123</v>
      </c>
      <c r="K8" s="369" t="s">
        <v>124</v>
      </c>
      <c r="L8" s="372" t="s">
        <v>125</v>
      </c>
      <c r="M8" s="373"/>
      <c r="N8" s="367"/>
      <c r="O8" s="368"/>
    </row>
    <row r="9" spans="2:15" ht="30" customHeight="1" thickBot="1">
      <c r="B9" s="363"/>
      <c r="C9" s="642"/>
      <c r="D9" s="643"/>
      <c r="E9" s="643"/>
      <c r="F9" s="644"/>
      <c r="G9" s="374" t="str">
        <f>+'4. CALCULOS'!H13</f>
        <v>&gt; O = a 1,88</v>
      </c>
      <c r="H9" s="374" t="str">
        <f>+'4. CALCULOS'!I13</f>
        <v>&lt; O = a 0,48%</v>
      </c>
      <c r="I9" s="374" t="str">
        <f>+'4. CALCULOS'!J13</f>
        <v>&gt; O = a 2,34</v>
      </c>
      <c r="J9" s="374" t="str">
        <f>+'4. CALCULOS'!K13</f>
        <v>&gt; O = a 0,19</v>
      </c>
      <c r="K9" s="375" t="str">
        <f>+'4. CALCULOS'!L13</f>
        <v>&gt; O = a 0,08</v>
      </c>
      <c r="L9" s="376">
        <f>+'4. CALCULOS'!M13</f>
        <v>56074180</v>
      </c>
      <c r="M9" s="373"/>
      <c r="N9" s="367"/>
      <c r="O9" s="368"/>
    </row>
    <row r="10" spans="2:15" ht="30.75" customHeight="1" thickBot="1">
      <c r="B10" s="363"/>
      <c r="C10" s="645"/>
      <c r="D10" s="646"/>
      <c r="E10" s="646"/>
      <c r="F10" s="647"/>
      <c r="G10" s="377">
        <v>1.88</v>
      </c>
      <c r="H10" s="378">
        <v>0.48</v>
      </c>
      <c r="I10" s="379">
        <v>2.34</v>
      </c>
      <c r="J10" s="380">
        <v>0.19</v>
      </c>
      <c r="K10" s="381">
        <v>0.08</v>
      </c>
      <c r="L10" s="382">
        <f>L9</f>
        <v>56074180</v>
      </c>
      <c r="M10" s="373"/>
      <c r="N10" s="367"/>
      <c r="O10" s="368"/>
    </row>
    <row r="11" spans="2:15" ht="58.5" customHeight="1" thickBot="1">
      <c r="B11" s="363"/>
      <c r="C11" s="639" t="s">
        <v>126</v>
      </c>
      <c r="D11" s="640"/>
      <c r="E11" s="640"/>
      <c r="F11" s="641"/>
      <c r="G11" s="369" t="s">
        <v>99</v>
      </c>
      <c r="H11" s="370" t="s">
        <v>122</v>
      </c>
      <c r="I11" s="371" t="s">
        <v>100</v>
      </c>
      <c r="J11" s="369" t="s">
        <v>123</v>
      </c>
      <c r="K11" s="369" t="s">
        <v>124</v>
      </c>
      <c r="L11" s="371" t="s">
        <v>125</v>
      </c>
      <c r="N11" s="367"/>
      <c r="O11" s="368"/>
    </row>
    <row r="12" spans="2:15" ht="36.75" customHeight="1" thickBot="1">
      <c r="B12" s="363"/>
      <c r="C12" s="642"/>
      <c r="D12" s="643"/>
      <c r="E12" s="643"/>
      <c r="F12" s="644"/>
      <c r="G12" s="374"/>
      <c r="H12" s="374"/>
      <c r="I12" s="374"/>
      <c r="J12" s="374"/>
      <c r="K12" s="374"/>
      <c r="L12" s="383"/>
      <c r="N12" s="367"/>
      <c r="O12" s="368"/>
    </row>
    <row r="13" spans="2:15" ht="30.75" customHeight="1" thickBot="1">
      <c r="B13" s="363"/>
      <c r="C13" s="645"/>
      <c r="D13" s="646"/>
      <c r="E13" s="646"/>
      <c r="F13" s="647"/>
      <c r="G13" s="377"/>
      <c r="H13" s="380"/>
      <c r="I13" s="379"/>
      <c r="J13" s="380"/>
      <c r="K13" s="381"/>
      <c r="L13" s="384"/>
      <c r="N13" s="367"/>
      <c r="O13" s="368"/>
    </row>
    <row r="14" spans="2:15" ht="12" customHeight="1" thickBot="1">
      <c r="B14" s="363"/>
      <c r="C14" s="364"/>
      <c r="D14" s="365"/>
      <c r="E14" s="365"/>
      <c r="F14" s="385"/>
      <c r="G14" s="365"/>
      <c r="H14" s="365"/>
      <c r="I14" s="365"/>
      <c r="J14" s="365"/>
      <c r="K14" s="365"/>
      <c r="L14" s="365"/>
      <c r="M14" s="365"/>
      <c r="N14" s="367"/>
      <c r="O14" s="368"/>
    </row>
    <row r="15" spans="2:15" s="390" customFormat="1" ht="25" customHeight="1" thickBot="1">
      <c r="B15" s="386"/>
      <c r="C15" s="387"/>
      <c r="D15" s="388"/>
      <c r="E15" s="388"/>
      <c r="F15" s="388"/>
      <c r="G15" s="648" t="s">
        <v>108</v>
      </c>
      <c r="H15" s="649"/>
      <c r="I15" s="649"/>
      <c r="J15" s="649"/>
      <c r="K15" s="649"/>
      <c r="L15" s="650"/>
      <c r="M15" s="651" t="s">
        <v>109</v>
      </c>
      <c r="N15" s="652"/>
      <c r="O15" s="389"/>
    </row>
    <row r="16" spans="2:15" s="399" customFormat="1" ht="52.5" customHeight="1">
      <c r="B16" s="391"/>
      <c r="C16" s="392" t="s">
        <v>110</v>
      </c>
      <c r="D16" s="393" t="s">
        <v>111</v>
      </c>
      <c r="E16" s="393" t="s">
        <v>127</v>
      </c>
      <c r="F16" s="394" t="s">
        <v>128</v>
      </c>
      <c r="G16" s="395" t="s">
        <v>99</v>
      </c>
      <c r="H16" s="395" t="s">
        <v>122</v>
      </c>
      <c r="I16" s="395" t="s">
        <v>100</v>
      </c>
      <c r="J16" s="395" t="s">
        <v>129</v>
      </c>
      <c r="K16" s="395" t="s">
        <v>101</v>
      </c>
      <c r="L16" s="395" t="s">
        <v>125</v>
      </c>
      <c r="M16" s="396" t="s">
        <v>130</v>
      </c>
      <c r="N16" s="397" t="s">
        <v>7</v>
      </c>
      <c r="O16" s="398"/>
    </row>
    <row r="17" spans="2:15" s="410" customFormat="1" ht="34">
      <c r="B17" s="400"/>
      <c r="C17" s="401">
        <v>1</v>
      </c>
      <c r="D17" s="402">
        <v>2023</v>
      </c>
      <c r="E17" s="403" t="str">
        <f t="shared" ref="E17:E22" si="0">CONCATENATE(D17,F17)</f>
        <v>2023COMERCIALIZADORA E&amp;T SAS</v>
      </c>
      <c r="F17" s="404" t="s">
        <v>138</v>
      </c>
      <c r="G17" s="405">
        <f>VLOOKUP(E17,'4. CALCULOS'!D22:O34,12,FALSE)</f>
        <v>45.194834446702387</v>
      </c>
      <c r="H17" s="406">
        <f>VLOOKUP(E17,'4. CALCULOS'!D22:P34,13,FALSE)</f>
        <v>0.17354363572678166</v>
      </c>
      <c r="I17" s="405">
        <f>VLOOKUP(E17,'4. CALCULOS'!D22:Q34,14,FALSE)</f>
        <v>55.263942254019703</v>
      </c>
      <c r="J17" s="406">
        <f>VLOOKUP(E17,'4. CALCULOS'!D22:R34,15,FALSE)</f>
        <v>0.48172399388080972</v>
      </c>
      <c r="K17" s="406">
        <f>VLOOKUP(E17,'4. CALCULOS'!D22:S34,16,FALSE)</f>
        <v>0.39812386056590809</v>
      </c>
      <c r="L17" s="407">
        <f>VLOOKUP(E17,'4. CALCULOS'!D22:AD34,27,FALSE)</f>
        <v>960558463</v>
      </c>
      <c r="M17" s="401" t="str">
        <f>IF(G17&lt;$G$10,"NO CUMPLE",IF(H17&gt;$H$10,"NO CUMPLE",IF(I17&lt;$I$10,"NO CUMPLE",IF(J17&lt;$J$10,"NO CUMPLE",IF(K17&lt;$K$10,"NO CUMPLE",IF(L17&lt;$L$10,"NO CUMPLE","CUMPLE"))))))</f>
        <v>CUMPLE</v>
      </c>
      <c r="N17" s="408"/>
      <c r="O17" s="409"/>
    </row>
    <row r="18" spans="2:15" s="410" customFormat="1" ht="51" customHeight="1">
      <c r="B18" s="400"/>
      <c r="C18" s="401">
        <v>2</v>
      </c>
      <c r="D18" s="402">
        <v>2023</v>
      </c>
      <c r="E18" s="403" t="str">
        <f t="shared" si="0"/>
        <v>2023GRUPO EMPRESARIAL SACSU SAS</v>
      </c>
      <c r="F18" s="404" t="s">
        <v>186</v>
      </c>
      <c r="G18" s="405">
        <f>VLOOKUP(E18,'4. CALCULOS'!D23:O35,12,FALSE)</f>
        <v>14.911864053635895</v>
      </c>
      <c r="H18" s="406">
        <f>VLOOKUP(E18,'4. CALCULOS'!D23:P35,13,FALSE)</f>
        <v>8.0894776045700376E-2</v>
      </c>
      <c r="I18" s="405" t="s">
        <v>234</v>
      </c>
      <c r="J18" s="406">
        <f>VLOOKUP(E18,'4. CALCULOS'!D23:R35,15,FALSE)</f>
        <v>0.47601383270577102</v>
      </c>
      <c r="K18" s="406">
        <f>VLOOKUP(E18,'4. CALCULOS'!D23:S35,16,FALSE)</f>
        <v>0.43750680031438222</v>
      </c>
      <c r="L18" s="407">
        <f>VLOOKUP(E18,'4. CALCULOS'!D23:AD35,27,FALSE)</f>
        <v>539502088</v>
      </c>
      <c r="M18" s="401" t="str">
        <f t="shared" ref="M18:M22" si="1">IF(G18&lt;$G$10,"NO CUMPLE",IF(H18&gt;$H$10,"NO CUMPLE",IF(I18&lt;$I$10,"NO CUMPLE",IF(J18&lt;$J$10,"NO CUMPLE",IF(K18&lt;$K$10,"NO CUMPLE",IF(L18&lt;$L$10,"NO CUMPLE","CUMPLE"))))))</f>
        <v>CUMPLE</v>
      </c>
      <c r="N18" s="408"/>
      <c r="O18" s="409"/>
    </row>
    <row r="19" spans="2:15" s="410" customFormat="1" ht="51" customHeight="1">
      <c r="B19" s="400"/>
      <c r="C19" s="401">
        <v>3</v>
      </c>
      <c r="D19" s="402">
        <v>2023</v>
      </c>
      <c r="E19" s="403" t="str">
        <f t="shared" si="0"/>
        <v>2023UNIÓN TEMPORAL CAPITAL GROUP</v>
      </c>
      <c r="F19" s="404" t="s">
        <v>235</v>
      </c>
      <c r="G19" s="405">
        <f>VLOOKUP(E19,'4. CALCULOS'!D24:O36,12,FALSE)</f>
        <v>6.9577829895308296</v>
      </c>
      <c r="H19" s="406">
        <f>VLOOKUP(E19,'4. CALCULOS'!D24:P36,13,FALSE)</f>
        <v>0.13518153644663564</v>
      </c>
      <c r="I19" s="405" t="s">
        <v>234</v>
      </c>
      <c r="J19" s="406">
        <f>VLOOKUP(E19,'4. CALCULOS'!D24:R36,15,FALSE)</f>
        <v>0.22073400655223213</v>
      </c>
      <c r="K19" s="406">
        <f>VLOOKUP(E19,'4. CALCULOS'!D24:S36,16,FALSE)</f>
        <v>0.19089484440047966</v>
      </c>
      <c r="L19" s="407">
        <f>VLOOKUP(E19,'4. CALCULOS'!D24:AD36,27,FALSE)</f>
        <v>1121970199</v>
      </c>
      <c r="M19" s="401" t="str">
        <f t="shared" si="1"/>
        <v>CUMPLE</v>
      </c>
      <c r="N19" s="408"/>
      <c r="O19" s="409"/>
    </row>
    <row r="20" spans="2:15" s="410" customFormat="1" ht="51" customHeight="1">
      <c r="B20" s="400"/>
      <c r="C20" s="401">
        <v>4</v>
      </c>
      <c r="D20" s="402">
        <v>2023</v>
      </c>
      <c r="E20" s="403" t="str">
        <f t="shared" si="0"/>
        <v>2023SECURITY VIDEO EQUIPMENT SAS</v>
      </c>
      <c r="F20" s="404" t="s">
        <v>237</v>
      </c>
      <c r="G20" s="405">
        <f>VLOOKUP(E20,'4. CALCULOS'!D25:O37,12,FALSE)</f>
        <v>3.9326866584492786</v>
      </c>
      <c r="H20" s="406">
        <f>VLOOKUP(E20,'4. CALCULOS'!D25:P37,13,FALSE)</f>
        <v>0.24306812722351259</v>
      </c>
      <c r="I20" s="405">
        <f>VLOOKUP(E20,'4. CALCULOS'!D25:Q37,14,FALSE)</f>
        <v>211.12149292092758</v>
      </c>
      <c r="J20" s="406">
        <f>VLOOKUP(E20,'4. CALCULOS'!D25:R37,15,FALSE)</f>
        <v>0.13357508106345281</v>
      </c>
      <c r="K20" s="406">
        <f>VLOOKUP(E20,'4. CALCULOS'!D25:S37,16,FALSE)</f>
        <v>0.10110723626563045</v>
      </c>
      <c r="L20" s="407">
        <f>VLOOKUP(E20,'4. CALCULOS'!D25:AD37,27,FALSE)</f>
        <v>17886195085</v>
      </c>
      <c r="M20" s="401" t="str">
        <f t="shared" si="1"/>
        <v>NO CUMPLE</v>
      </c>
      <c r="N20" s="408" t="s">
        <v>242</v>
      </c>
      <c r="O20" s="409"/>
    </row>
    <row r="21" spans="2:15" s="410" customFormat="1" ht="51" customHeight="1">
      <c r="B21" s="400"/>
      <c r="C21" s="401">
        <v>5</v>
      </c>
      <c r="D21" s="402">
        <v>2023</v>
      </c>
      <c r="E21" s="403" t="str">
        <f t="shared" si="0"/>
        <v>2023COMERCIALIZADORA SERLE.COM S.A.S</v>
      </c>
      <c r="F21" s="404" t="s">
        <v>89</v>
      </c>
      <c r="G21" s="405">
        <f>VLOOKUP(E21,'4. CALCULOS'!D26:O38,12,FALSE)</f>
        <v>5.0965478820916488</v>
      </c>
      <c r="H21" s="406">
        <f>VLOOKUP(E21,'4. CALCULOS'!D26:P38,13,FALSE)</f>
        <v>0.24577854066119931</v>
      </c>
      <c r="I21" s="405">
        <f>VLOOKUP(E21,'4. CALCULOS'!D26:Q38,14,FALSE)</f>
        <v>62.086380091938608</v>
      </c>
      <c r="J21" s="406">
        <f>VLOOKUP(E21,'4. CALCULOS'!D26:R38,15,FALSE)</f>
        <v>0.31121579936496346</v>
      </c>
      <c r="K21" s="406">
        <f>VLOOKUP(E21,'4. CALCULOS'!D26:S38,16,FALSE)</f>
        <v>0.23472563436633415</v>
      </c>
      <c r="L21" s="407">
        <f>VLOOKUP(E21,'4. CALCULOS'!D26:AD38,27,FALSE)</f>
        <v>3926304385</v>
      </c>
      <c r="M21" s="401" t="str">
        <f t="shared" si="1"/>
        <v>CUMPLE</v>
      </c>
      <c r="N21" s="408"/>
      <c r="O21" s="409"/>
    </row>
    <row r="22" spans="2:15" s="410" customFormat="1" ht="51" customHeight="1">
      <c r="B22" s="400"/>
      <c r="C22" s="401">
        <v>6</v>
      </c>
      <c r="D22" s="402">
        <v>2023</v>
      </c>
      <c r="E22" s="403" t="str">
        <f t="shared" si="0"/>
        <v>2023CONSORCIO SERVICOL-SISCOM</v>
      </c>
      <c r="F22" s="404" t="s">
        <v>239</v>
      </c>
      <c r="G22" s="405">
        <f>VLOOKUP(E22,'4. CALCULOS'!D27:O39,12,FALSE)</f>
        <v>8.5165875278050933</v>
      </c>
      <c r="H22" s="406">
        <f>VLOOKUP(E22,'4. CALCULOS'!D27:P39,13,FALSE)</f>
        <v>0.13439607414166893</v>
      </c>
      <c r="I22" s="405">
        <f>VLOOKUP(E22,'4. CALCULOS'!D27:Q39,14,FALSE)</f>
        <v>71.468416308338405</v>
      </c>
      <c r="J22" s="406">
        <f>VLOOKUP(E22,'4. CALCULOS'!D27:R39,15,FALSE)</f>
        <v>1.1881288267223726</v>
      </c>
      <c r="K22" s="406">
        <f>VLOOKUP(E22,'4. CALCULOS'!D27:S39,16,FALSE)</f>
        <v>1.0284489768363385</v>
      </c>
      <c r="L22" s="407">
        <f>VLOOKUP(E22,'4. CALCULOS'!D27:AD39,27,FALSE)</f>
        <v>1314262987</v>
      </c>
      <c r="M22" s="401" t="str">
        <f t="shared" si="1"/>
        <v>CUMPLE</v>
      </c>
      <c r="N22" s="408"/>
      <c r="O22" s="409"/>
    </row>
    <row r="23" spans="2:15" ht="37.5" customHeight="1" thickBot="1">
      <c r="B23" s="363"/>
      <c r="C23" s="653"/>
      <c r="D23" s="654"/>
      <c r="E23" s="654"/>
      <c r="F23" s="654"/>
      <c r="G23" s="654"/>
      <c r="H23" s="654"/>
      <c r="I23" s="654"/>
      <c r="J23" s="654"/>
      <c r="K23" s="654"/>
      <c r="L23" s="654"/>
      <c r="M23" s="654"/>
      <c r="N23" s="655"/>
      <c r="O23" s="368"/>
    </row>
    <row r="24" spans="2:15" ht="287.5" customHeight="1" thickBot="1">
      <c r="B24" s="363"/>
      <c r="C24" s="656" t="s">
        <v>243</v>
      </c>
      <c r="D24" s="657"/>
      <c r="E24" s="657"/>
      <c r="F24" s="657"/>
      <c r="G24" s="657"/>
      <c r="H24" s="657"/>
      <c r="I24" s="657"/>
      <c r="J24" s="657"/>
      <c r="K24" s="657"/>
      <c r="L24" s="657"/>
      <c r="M24" s="657"/>
      <c r="N24" s="658"/>
      <c r="O24" s="368"/>
    </row>
    <row r="25" spans="2:15" ht="32.25" customHeight="1" thickBot="1">
      <c r="B25" s="363"/>
      <c r="C25" s="631" t="s">
        <v>32</v>
      </c>
      <c r="D25" s="632"/>
      <c r="E25" s="632"/>
      <c r="F25" s="632"/>
      <c r="G25" s="632"/>
      <c r="H25" s="632"/>
      <c r="I25" s="632"/>
      <c r="J25" s="632"/>
      <c r="K25" s="632"/>
      <c r="L25" s="632"/>
      <c r="M25" s="632"/>
      <c r="N25" s="633"/>
      <c r="O25" s="368"/>
    </row>
    <row r="26" spans="2:15" ht="99" customHeight="1">
      <c r="B26" s="411"/>
      <c r="C26" s="88"/>
      <c r="D26" s="89"/>
      <c r="E26" s="89"/>
      <c r="F26" s="89"/>
      <c r="G26" s="89"/>
      <c r="H26" s="89"/>
      <c r="I26" s="89"/>
      <c r="J26" s="89"/>
      <c r="K26" s="89"/>
      <c r="L26" s="89"/>
      <c r="M26" s="412"/>
      <c r="N26" s="413"/>
      <c r="O26" s="368"/>
    </row>
    <row r="27" spans="2:15" ht="15.5" customHeight="1">
      <c r="B27" s="363"/>
      <c r="C27" s="90"/>
      <c r="D27" s="91"/>
      <c r="E27" s="91"/>
      <c r="F27" s="91"/>
      <c r="G27" s="91"/>
      <c r="H27" s="91"/>
      <c r="I27" s="91"/>
      <c r="J27" s="91"/>
      <c r="K27" s="91"/>
      <c r="L27" s="91"/>
      <c r="N27" s="368"/>
      <c r="O27" s="368"/>
    </row>
    <row r="28" spans="2:15" ht="15.5" customHeight="1">
      <c r="B28" s="363"/>
      <c r="C28" s="90"/>
      <c r="D28" s="91"/>
      <c r="E28" s="91"/>
      <c r="F28" s="91"/>
      <c r="G28" s="91"/>
      <c r="H28" s="91"/>
      <c r="I28" s="91"/>
      <c r="J28" s="91"/>
      <c r="K28" s="91"/>
      <c r="L28" s="91"/>
      <c r="N28" s="368"/>
      <c r="O28" s="368"/>
    </row>
    <row r="29" spans="2:15" ht="15.5" customHeight="1" thickBot="1">
      <c r="B29" s="363"/>
      <c r="C29" s="90"/>
      <c r="D29" s="91"/>
      <c r="E29" s="92"/>
      <c r="F29" s="92"/>
      <c r="G29" s="92"/>
      <c r="H29" s="92"/>
      <c r="I29" s="92"/>
      <c r="J29" s="92"/>
      <c r="K29" s="92"/>
      <c r="L29" s="92"/>
      <c r="M29" s="414"/>
      <c r="N29" s="368"/>
      <c r="O29" s="368"/>
    </row>
    <row r="30" spans="2:15" ht="15.5" customHeight="1">
      <c r="B30" s="363"/>
      <c r="C30" s="634" t="s">
        <v>66</v>
      </c>
      <c r="D30" s="635"/>
      <c r="E30" s="635"/>
      <c r="F30" s="635"/>
      <c r="G30" s="635"/>
      <c r="H30" s="635"/>
      <c r="I30" s="635"/>
      <c r="J30" s="635"/>
      <c r="K30" s="635"/>
      <c r="L30" s="635"/>
      <c r="M30" s="635"/>
      <c r="N30" s="636"/>
      <c r="O30" s="368"/>
    </row>
    <row r="31" spans="2:15" ht="15.5" customHeight="1">
      <c r="B31" s="363"/>
      <c r="C31" s="634" t="s">
        <v>18</v>
      </c>
      <c r="D31" s="635"/>
      <c r="E31" s="635"/>
      <c r="F31" s="635"/>
      <c r="G31" s="635"/>
      <c r="H31" s="635"/>
      <c r="I31" s="635"/>
      <c r="J31" s="635"/>
      <c r="K31" s="635"/>
      <c r="L31" s="635"/>
      <c r="M31" s="635"/>
      <c r="N31" s="636"/>
      <c r="O31" s="368"/>
    </row>
    <row r="32" spans="2:15" ht="15.5" customHeight="1" thickBot="1">
      <c r="B32" s="363"/>
      <c r="C32" s="637"/>
      <c r="D32" s="638"/>
      <c r="E32" s="638"/>
      <c r="F32" s="638"/>
      <c r="G32" s="638"/>
      <c r="H32" s="638"/>
      <c r="I32" s="638"/>
      <c r="J32" s="638"/>
      <c r="K32" s="638"/>
      <c r="L32" s="638"/>
      <c r="M32" s="414"/>
      <c r="N32" s="415"/>
      <c r="O32" s="368"/>
    </row>
    <row r="33" spans="2:15" ht="15.5" customHeight="1" thickBot="1">
      <c r="B33" s="416"/>
      <c r="C33" s="414"/>
      <c r="D33" s="414"/>
      <c r="E33" s="414"/>
      <c r="F33" s="414"/>
      <c r="G33" s="414"/>
      <c r="H33" s="414"/>
      <c r="I33" s="414"/>
      <c r="J33" s="414"/>
      <c r="K33" s="414"/>
      <c r="L33" s="414"/>
      <c r="M33" s="414"/>
      <c r="N33" s="414"/>
      <c r="O33" s="415"/>
    </row>
  </sheetData>
  <mergeCells count="16">
    <mergeCell ref="C1:N1"/>
    <mergeCell ref="C2:N2"/>
    <mergeCell ref="C3:N3"/>
    <mergeCell ref="C4:N4"/>
    <mergeCell ref="C6:F6"/>
    <mergeCell ref="G6:N6"/>
    <mergeCell ref="C25:N25"/>
    <mergeCell ref="C30:N30"/>
    <mergeCell ref="C31:N31"/>
    <mergeCell ref="C32:L32"/>
    <mergeCell ref="C8:F10"/>
    <mergeCell ref="C11:F13"/>
    <mergeCell ref="G15:L15"/>
    <mergeCell ref="M15:N15"/>
    <mergeCell ref="C23:N23"/>
    <mergeCell ref="C24:N24"/>
  </mergeCells>
  <conditionalFormatting sqref="C25">
    <cfRule type="cellIs" dxfId="59" priority="4" operator="equal">
      <formula>#REF!</formula>
    </cfRule>
    <cfRule type="cellIs" dxfId="58" priority="6" operator="equal">
      <formula>#REF!</formula>
    </cfRule>
    <cfRule type="cellIs" dxfId="57" priority="5" operator="equal">
      <formula>#REF!</formula>
    </cfRule>
    <cfRule type="cellIs" dxfId="56" priority="7" operator="equal">
      <formula>#REF!</formula>
    </cfRule>
  </conditionalFormatting>
  <conditionalFormatting sqref="M17:M22">
    <cfRule type="containsText" dxfId="55" priority="3" operator="containsText" text="NO CUMPLE">
      <formula>NOT(ISERROR(SEARCH("NO CUMPLE",M17)))</formula>
    </cfRule>
    <cfRule type="containsText" dxfId="54" priority="2" operator="containsText" text="CUMPLE">
      <formula>NOT(ISERROR(SEARCH("CUMPLE",M17)))</formula>
    </cfRule>
    <cfRule type="containsText" dxfId="53" priority="1" operator="containsText" text="NO">
      <formula>NOT(ISERROR(SEARCH("NO",M17)))</formula>
    </cfRule>
  </conditionalFormatting>
  <pageMargins left="0.70866141732283472" right="0.70866141732283472" top="0.74803149606299213" bottom="0.74803149606299213" header="0.31496062992125984" footer="0.31496062992125984"/>
  <pageSetup scale="2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39"/>
  <sheetViews>
    <sheetView view="pageBreakPreview" topLeftCell="A7" zoomScale="80" zoomScaleNormal="80" zoomScaleSheetLayoutView="80" workbookViewId="0">
      <selection activeCell="H16" sqref="H16"/>
    </sheetView>
  </sheetViews>
  <sheetFormatPr baseColWidth="10" defaultColWidth="11.5" defaultRowHeight="13"/>
  <cols>
    <col min="1" max="1" width="3.5" style="120" customWidth="1"/>
    <col min="2" max="2" width="5.1640625" style="120" customWidth="1"/>
    <col min="3" max="3" width="53" style="120" customWidth="1"/>
    <col min="4" max="8" width="25" style="139" customWidth="1"/>
    <col min="9" max="9" width="22.33203125" style="139" customWidth="1"/>
    <col min="10" max="10" width="13.5" style="139" customWidth="1"/>
    <col min="11" max="11" width="50.1640625" style="139" customWidth="1"/>
    <col min="12" max="12" width="7.83203125" style="139" customWidth="1"/>
    <col min="13" max="13" width="8" style="124" customWidth="1"/>
    <col min="14" max="16384" width="11.5" style="120"/>
  </cols>
  <sheetData>
    <row r="1" spans="1:13" ht="20.25" customHeight="1">
      <c r="A1" s="119"/>
      <c r="B1" s="680" t="s">
        <v>82</v>
      </c>
      <c r="C1" s="681"/>
      <c r="D1" s="681"/>
      <c r="E1" s="681"/>
      <c r="F1" s="681"/>
      <c r="G1" s="681"/>
      <c r="H1" s="681"/>
      <c r="I1" s="681"/>
      <c r="J1" s="681"/>
      <c r="K1" s="681"/>
      <c r="L1" s="682"/>
      <c r="M1" s="121"/>
    </row>
    <row r="2" spans="1:13" ht="20.25" customHeight="1">
      <c r="A2" s="119"/>
      <c r="B2" s="683" t="s">
        <v>88</v>
      </c>
      <c r="C2" s="684"/>
      <c r="D2" s="684"/>
      <c r="E2" s="684"/>
      <c r="F2" s="684"/>
      <c r="G2" s="684"/>
      <c r="H2" s="684"/>
      <c r="I2" s="684"/>
      <c r="J2" s="684"/>
      <c r="K2" s="684"/>
      <c r="L2" s="685"/>
      <c r="M2" s="121"/>
    </row>
    <row r="3" spans="1:13" ht="20.25" customHeight="1">
      <c r="A3" s="119"/>
      <c r="B3" s="683" t="str">
        <f>+Datos!B3</f>
        <v>FDLT-SASI-388-2024 (120880) LOTE 1</v>
      </c>
      <c r="C3" s="684"/>
      <c r="D3" s="684"/>
      <c r="E3" s="684"/>
      <c r="F3" s="684"/>
      <c r="G3" s="684"/>
      <c r="H3" s="684"/>
      <c r="I3" s="684"/>
      <c r="J3" s="684"/>
      <c r="K3" s="684"/>
      <c r="L3" s="685"/>
      <c r="M3" s="121"/>
    </row>
    <row r="4" spans="1:13" ht="20.25" customHeight="1" thickBot="1">
      <c r="A4" s="119"/>
      <c r="B4" s="686" t="s">
        <v>65</v>
      </c>
      <c r="C4" s="687"/>
      <c r="D4" s="687"/>
      <c r="E4" s="687"/>
      <c r="F4" s="687"/>
      <c r="G4" s="687"/>
      <c r="H4" s="687"/>
      <c r="I4" s="687"/>
      <c r="J4" s="687"/>
      <c r="K4" s="687"/>
      <c r="L4" s="688"/>
      <c r="M4" s="121"/>
    </row>
    <row r="5" spans="1:13" s="12" customFormat="1" ht="14" thickBot="1">
      <c r="A5" s="16"/>
      <c r="B5" s="11"/>
      <c r="C5" s="11"/>
      <c r="D5" s="11"/>
      <c r="E5" s="11"/>
      <c r="F5" s="11"/>
      <c r="G5" s="11"/>
      <c r="H5" s="11"/>
      <c r="I5" s="11"/>
      <c r="J5" s="11"/>
      <c r="K5" s="11"/>
      <c r="L5" s="11"/>
      <c r="M5" s="145"/>
    </row>
    <row r="6" spans="1:13" s="12" customFormat="1" ht="57" customHeight="1" thickBot="1">
      <c r="A6" s="17"/>
      <c r="B6" s="689" t="s">
        <v>0</v>
      </c>
      <c r="C6" s="690"/>
      <c r="D6" s="691" t="str">
        <f>+Datos!B2</f>
        <v>“ADQUIRIR A TITULO DE COMPRAVENTA A MONTO AGOTABLE ELEMENTOS DE MOBILIARIO INSTITUCIONAL , TECNOLOGIA, AUDIOVISUALES Y TECNOLOGIA COMPUTADORES PARA LA DOTACION PEDAGOGICA DE LAS INSTITUCIONES EDUCATIVAS DE LA LOCALIDAD DE TEUSAQUILLO EN EL MARCO DE LOS PROYECTOS: 2049 “TEUSAQUILLO ENTORNO PROTECTOR PARA LOS NIÑOS Y LAS NIÑAS Y LAS NIÑAS DE CONFORMIDAD CON LAS DISPOSICIONES TÉCNICAS ESTABLECIDAS” Y 2157 “TEUSAQUILLO RESPIRA EDUCACION”  DE CONFORMIDAD CON LAS ESPECIFICACIONES TÉCNICAS ”.</v>
      </c>
      <c r="E6" s="691"/>
      <c r="F6" s="691"/>
      <c r="G6" s="691"/>
      <c r="H6" s="691"/>
      <c r="I6" s="691"/>
      <c r="J6" s="691"/>
      <c r="K6" s="692"/>
      <c r="L6" s="693"/>
      <c r="M6" s="145"/>
    </row>
    <row r="7" spans="1:13" s="124" customFormat="1" ht="10.5" customHeight="1" thickBot="1">
      <c r="A7" s="121"/>
      <c r="B7" s="122"/>
      <c r="C7" s="122"/>
      <c r="D7" s="122"/>
      <c r="E7" s="122"/>
      <c r="F7" s="122"/>
      <c r="G7" s="122"/>
      <c r="H7" s="122"/>
      <c r="I7" s="123"/>
      <c r="J7" s="123"/>
      <c r="K7" s="123"/>
      <c r="L7" s="123"/>
      <c r="M7" s="121"/>
    </row>
    <row r="8" spans="1:13" s="125" customFormat="1" ht="28.5" customHeight="1">
      <c r="A8" s="91"/>
      <c r="B8" s="694" t="s">
        <v>5</v>
      </c>
      <c r="C8" s="697" t="s">
        <v>10</v>
      </c>
      <c r="D8" s="697" t="s">
        <v>54</v>
      </c>
      <c r="E8" s="697"/>
      <c r="F8" s="697"/>
      <c r="G8" s="697"/>
      <c r="H8" s="697"/>
      <c r="I8" s="700" t="s">
        <v>55</v>
      </c>
      <c r="J8" s="701"/>
      <c r="K8" s="700" t="s">
        <v>7</v>
      </c>
      <c r="L8" s="704"/>
      <c r="M8" s="146"/>
    </row>
    <row r="9" spans="1:13" s="125" customFormat="1" ht="48" customHeight="1">
      <c r="A9" s="91"/>
      <c r="B9" s="695"/>
      <c r="C9" s="698"/>
      <c r="D9" s="126" t="s">
        <v>81</v>
      </c>
      <c r="E9" s="195" t="s">
        <v>201</v>
      </c>
      <c r="F9" s="195" t="s">
        <v>202</v>
      </c>
      <c r="G9" s="126" t="s">
        <v>203</v>
      </c>
      <c r="H9" s="126" t="s">
        <v>204</v>
      </c>
      <c r="I9" s="702"/>
      <c r="J9" s="703"/>
      <c r="K9" s="702"/>
      <c r="L9" s="705"/>
      <c r="M9" s="146"/>
    </row>
    <row r="10" spans="1:13" s="125" customFormat="1" ht="28.5" customHeight="1" thickBot="1">
      <c r="A10" s="91"/>
      <c r="B10" s="696"/>
      <c r="C10" s="699"/>
      <c r="D10" s="202" t="s">
        <v>56</v>
      </c>
      <c r="E10" s="202" t="s">
        <v>56</v>
      </c>
      <c r="F10" s="202" t="s">
        <v>56</v>
      </c>
      <c r="G10" s="202" t="s">
        <v>56</v>
      </c>
      <c r="H10" s="207" t="s">
        <v>56</v>
      </c>
      <c r="I10" s="702"/>
      <c r="J10" s="703"/>
      <c r="K10" s="702"/>
      <c r="L10" s="705"/>
      <c r="M10" s="146"/>
    </row>
    <row r="11" spans="1:13" s="125" customFormat="1" ht="69" customHeight="1">
      <c r="A11" s="91"/>
      <c r="B11" s="425">
        <v>1</v>
      </c>
      <c r="C11" s="426" t="s">
        <v>185</v>
      </c>
      <c r="D11" s="427" t="s">
        <v>64</v>
      </c>
      <c r="E11" s="428" t="s">
        <v>64</v>
      </c>
      <c r="F11" s="428" t="s">
        <v>4</v>
      </c>
      <c r="G11" s="427" t="s">
        <v>4</v>
      </c>
      <c r="H11" s="427" t="s">
        <v>4</v>
      </c>
      <c r="I11" s="677" t="s">
        <v>67</v>
      </c>
      <c r="J11" s="677"/>
      <c r="K11" s="678" t="s">
        <v>211</v>
      </c>
      <c r="L11" s="679"/>
      <c r="M11" s="146"/>
    </row>
    <row r="12" spans="1:13" s="125" customFormat="1" ht="41.5" customHeight="1">
      <c r="A12" s="91"/>
      <c r="B12" s="36">
        <v>2</v>
      </c>
      <c r="C12" s="234" t="s">
        <v>186</v>
      </c>
      <c r="D12" s="194" t="s">
        <v>4</v>
      </c>
      <c r="E12" s="193" t="s">
        <v>4</v>
      </c>
      <c r="F12" s="193" t="s">
        <v>4</v>
      </c>
      <c r="G12" s="194" t="s">
        <v>4</v>
      </c>
      <c r="H12" s="194" t="s">
        <v>4</v>
      </c>
      <c r="I12" s="674" t="s">
        <v>244</v>
      </c>
      <c r="J12" s="674"/>
      <c r="K12" s="675"/>
      <c r="L12" s="676"/>
      <c r="M12" s="146"/>
    </row>
    <row r="13" spans="1:13" s="125" customFormat="1" ht="69" customHeight="1">
      <c r="A13" s="91"/>
      <c r="B13" s="36">
        <v>3</v>
      </c>
      <c r="C13" s="234" t="s">
        <v>150</v>
      </c>
      <c r="D13" s="194" t="s">
        <v>4</v>
      </c>
      <c r="E13" s="193" t="s">
        <v>4</v>
      </c>
      <c r="F13" s="193" t="s">
        <v>4</v>
      </c>
      <c r="G13" s="194" t="s">
        <v>4</v>
      </c>
      <c r="H13" s="194" t="s">
        <v>4</v>
      </c>
      <c r="I13" s="674" t="s">
        <v>244</v>
      </c>
      <c r="J13" s="674"/>
      <c r="K13" s="675"/>
      <c r="L13" s="676"/>
      <c r="M13" s="146"/>
    </row>
    <row r="14" spans="1:13" s="125" customFormat="1" ht="69" customHeight="1">
      <c r="A14" s="91"/>
      <c r="B14" s="36">
        <v>4</v>
      </c>
      <c r="C14" s="234" t="s">
        <v>187</v>
      </c>
      <c r="D14" s="194" t="s">
        <v>4</v>
      </c>
      <c r="E14" s="193" t="s">
        <v>4</v>
      </c>
      <c r="F14" s="193" t="s">
        <v>4</v>
      </c>
      <c r="G14" s="194" t="s">
        <v>64</v>
      </c>
      <c r="H14" s="194" t="s">
        <v>4</v>
      </c>
      <c r="I14" s="674" t="s">
        <v>67</v>
      </c>
      <c r="J14" s="674"/>
      <c r="K14" s="675" t="s">
        <v>246</v>
      </c>
      <c r="L14" s="676"/>
      <c r="M14" s="146"/>
    </row>
    <row r="15" spans="1:13" s="125" customFormat="1" ht="69" customHeight="1">
      <c r="A15" s="91"/>
      <c r="B15" s="36">
        <v>5</v>
      </c>
      <c r="C15" s="234" t="s">
        <v>188</v>
      </c>
      <c r="D15" s="193" t="s">
        <v>4</v>
      </c>
      <c r="E15" s="193" t="s">
        <v>4</v>
      </c>
      <c r="F15" s="193" t="s">
        <v>4</v>
      </c>
      <c r="G15" s="194" t="s">
        <v>4</v>
      </c>
      <c r="H15" s="194" t="s">
        <v>4</v>
      </c>
      <c r="I15" s="674" t="s">
        <v>244</v>
      </c>
      <c r="J15" s="674"/>
      <c r="K15" s="675"/>
      <c r="L15" s="676"/>
      <c r="M15" s="146"/>
    </row>
    <row r="16" spans="1:13" s="125" customFormat="1" ht="90" customHeight="1" thickBot="1">
      <c r="A16" s="91"/>
      <c r="B16" s="429">
        <v>6</v>
      </c>
      <c r="C16" s="430" t="s">
        <v>189</v>
      </c>
      <c r="D16" s="193" t="s">
        <v>4</v>
      </c>
      <c r="E16" s="432" t="s">
        <v>4</v>
      </c>
      <c r="F16" s="432" t="s">
        <v>4</v>
      </c>
      <c r="G16" s="431" t="s">
        <v>4</v>
      </c>
      <c r="H16" s="431" t="s">
        <v>4</v>
      </c>
      <c r="I16" s="706" t="s">
        <v>244</v>
      </c>
      <c r="J16" s="706"/>
      <c r="K16" s="707"/>
      <c r="L16" s="708"/>
      <c r="M16" s="146"/>
    </row>
    <row r="17" spans="1:13" s="124" customFormat="1" ht="10.5" customHeight="1" thickBot="1">
      <c r="A17" s="121"/>
      <c r="B17" s="122"/>
      <c r="C17" s="122"/>
      <c r="D17" s="122"/>
      <c r="E17" s="122"/>
      <c r="F17" s="122"/>
      <c r="G17" s="122"/>
      <c r="H17" s="122"/>
      <c r="I17" s="123"/>
      <c r="J17" s="123"/>
      <c r="K17" s="123"/>
      <c r="L17" s="123"/>
      <c r="M17" s="121"/>
    </row>
    <row r="18" spans="1:13" s="125" customFormat="1" ht="17" thickBot="1">
      <c r="A18" s="91"/>
      <c r="B18" s="715" t="s">
        <v>32</v>
      </c>
      <c r="C18" s="716"/>
      <c r="D18" s="716"/>
      <c r="E18" s="716"/>
      <c r="F18" s="716"/>
      <c r="G18" s="716"/>
      <c r="H18" s="716"/>
      <c r="I18" s="716"/>
      <c r="J18" s="716"/>
      <c r="K18" s="716"/>
      <c r="L18" s="717"/>
      <c r="M18" s="146"/>
    </row>
    <row r="19" spans="1:13" s="125" customFormat="1" ht="13.5" customHeight="1" thickBot="1">
      <c r="A19" s="91"/>
      <c r="B19" s="91"/>
      <c r="C19" s="91"/>
      <c r="D19" s="91"/>
      <c r="E19" s="91"/>
      <c r="F19" s="91"/>
      <c r="G19" s="91"/>
      <c r="H19" s="91"/>
      <c r="I19" s="91"/>
      <c r="J19" s="91"/>
      <c r="K19" s="91"/>
      <c r="L19" s="91"/>
      <c r="M19" s="146"/>
    </row>
    <row r="20" spans="1:13" ht="16">
      <c r="A20" s="119"/>
      <c r="B20" s="127"/>
      <c r="C20" s="128"/>
      <c r="D20" s="129"/>
      <c r="E20" s="129"/>
      <c r="F20" s="129"/>
      <c r="G20" s="129"/>
      <c r="H20" s="129"/>
      <c r="I20" s="130"/>
      <c r="J20" s="130"/>
      <c r="K20" s="130"/>
      <c r="L20" s="131"/>
      <c r="M20" s="121"/>
    </row>
    <row r="21" spans="1:13" ht="69.75" customHeight="1">
      <c r="A21" s="119"/>
      <c r="B21" s="115"/>
      <c r="C21" s="132"/>
      <c r="D21" s="133"/>
      <c r="E21" s="133"/>
      <c r="F21" s="133"/>
      <c r="G21" s="133"/>
      <c r="H21" s="133"/>
      <c r="I21" s="134"/>
      <c r="J21" s="134"/>
      <c r="K21" s="134"/>
      <c r="L21" s="135"/>
      <c r="M21" s="121"/>
    </row>
    <row r="22" spans="1:13" s="125" customFormat="1" ht="22.5" customHeight="1">
      <c r="A22" s="91"/>
      <c r="B22" s="115"/>
      <c r="C22" s="149" t="s">
        <v>132</v>
      </c>
      <c r="D22" s="710" t="s">
        <v>66</v>
      </c>
      <c r="E22" s="710"/>
      <c r="F22" s="710"/>
      <c r="G22" s="710"/>
      <c r="H22" s="710"/>
      <c r="I22" s="713" t="s">
        <v>245</v>
      </c>
      <c r="J22" s="713"/>
      <c r="K22" s="713"/>
      <c r="L22" s="136"/>
      <c r="M22" s="146"/>
    </row>
    <row r="23" spans="1:13" s="144" customFormat="1" ht="13.5" customHeight="1">
      <c r="A23" s="140"/>
      <c r="B23" s="141"/>
      <c r="C23" s="142" t="s">
        <v>57</v>
      </c>
      <c r="D23" s="712" t="s">
        <v>59</v>
      </c>
      <c r="E23" s="712"/>
      <c r="F23" s="712"/>
      <c r="G23" s="712"/>
      <c r="H23" s="712"/>
      <c r="I23" s="714" t="s">
        <v>93</v>
      </c>
      <c r="J23" s="714"/>
      <c r="K23" s="714"/>
      <c r="L23" s="143"/>
      <c r="M23" s="147"/>
    </row>
    <row r="24" spans="1:13" ht="12.75" customHeight="1" thickBot="1">
      <c r="A24" s="119"/>
      <c r="B24" s="115"/>
      <c r="C24" s="569"/>
      <c r="D24" s="569"/>
      <c r="E24" s="117"/>
      <c r="F24" s="117"/>
      <c r="G24" s="117"/>
      <c r="H24" s="117"/>
      <c r="I24" s="711"/>
      <c r="J24" s="711"/>
      <c r="K24" s="137"/>
      <c r="L24" s="135"/>
      <c r="M24" s="121"/>
    </row>
    <row r="25" spans="1:13" ht="20.25" customHeight="1">
      <c r="A25" s="119"/>
      <c r="B25" s="634"/>
      <c r="C25" s="635"/>
      <c r="D25" s="635"/>
      <c r="E25" s="635"/>
      <c r="F25" s="635"/>
      <c r="G25" s="635"/>
      <c r="H25" s="635"/>
      <c r="I25" s="635"/>
      <c r="J25" s="635"/>
      <c r="K25" s="635"/>
      <c r="L25" s="636"/>
      <c r="M25" s="121"/>
    </row>
    <row r="26" spans="1:13" ht="20.25" customHeight="1">
      <c r="A26" s="119"/>
      <c r="B26" s="634" t="s">
        <v>18</v>
      </c>
      <c r="C26" s="635"/>
      <c r="D26" s="635"/>
      <c r="E26" s="635"/>
      <c r="F26" s="635"/>
      <c r="G26" s="635"/>
      <c r="H26" s="635"/>
      <c r="I26" s="635"/>
      <c r="J26" s="635"/>
      <c r="K26" s="635"/>
      <c r="L26" s="636"/>
      <c r="M26" s="121"/>
    </row>
    <row r="27" spans="1:13" ht="20.25" customHeight="1" thickBot="1">
      <c r="A27" s="119"/>
      <c r="B27" s="634" t="str">
        <f>Datos!B3</f>
        <v>FDLT-SASI-388-2024 (120880) LOTE 1</v>
      </c>
      <c r="C27" s="635"/>
      <c r="D27" s="635"/>
      <c r="E27" s="635"/>
      <c r="F27" s="635"/>
      <c r="G27" s="635"/>
      <c r="H27" s="635"/>
      <c r="I27" s="635"/>
      <c r="J27" s="635"/>
      <c r="K27" s="635"/>
      <c r="L27" s="636"/>
      <c r="M27" s="121"/>
    </row>
    <row r="28" spans="1:13" ht="16">
      <c r="A28" s="119"/>
      <c r="B28" s="127"/>
      <c r="C28" s="128"/>
      <c r="D28" s="129"/>
      <c r="E28" s="129"/>
      <c r="F28" s="129"/>
      <c r="G28" s="129"/>
      <c r="H28" s="129"/>
      <c r="I28" s="130"/>
      <c r="J28" s="130"/>
      <c r="K28" s="130"/>
      <c r="L28" s="131"/>
      <c r="M28" s="121"/>
    </row>
    <row r="29" spans="1:13" ht="30" customHeight="1">
      <c r="A29" s="119"/>
      <c r="B29" s="116"/>
      <c r="C29" s="132"/>
      <c r="D29" s="119"/>
      <c r="E29" s="120"/>
      <c r="F29" s="120"/>
      <c r="G29" s="120"/>
      <c r="H29" s="120"/>
      <c r="I29" s="120"/>
      <c r="J29" s="120"/>
      <c r="K29" s="120"/>
      <c r="L29" s="120"/>
    </row>
    <row r="30" spans="1:13" ht="10.5" customHeight="1">
      <c r="A30" s="119"/>
      <c r="B30" s="116"/>
      <c r="C30" s="132"/>
      <c r="D30" s="119"/>
      <c r="E30" s="120"/>
      <c r="F30" s="120"/>
      <c r="G30" s="120"/>
      <c r="H30" s="120"/>
      <c r="I30" s="120"/>
      <c r="J30" s="120"/>
      <c r="K30" s="120"/>
      <c r="L30" s="120"/>
    </row>
    <row r="31" spans="1:13" s="125" customFormat="1" ht="33" customHeight="1">
      <c r="A31" s="91"/>
      <c r="B31" s="116"/>
      <c r="C31" s="138"/>
      <c r="D31" s="91"/>
      <c r="M31" s="148"/>
    </row>
    <row r="32" spans="1:13" ht="30" customHeight="1">
      <c r="A32" s="119"/>
      <c r="B32" s="116"/>
      <c r="C32" s="132"/>
      <c r="D32" s="119"/>
      <c r="E32" s="120"/>
      <c r="F32" s="120"/>
      <c r="G32" s="120"/>
      <c r="H32" s="120"/>
      <c r="I32" s="120"/>
      <c r="J32" s="120"/>
      <c r="K32" s="120"/>
      <c r="L32" s="120"/>
    </row>
    <row r="33" spans="1:13" ht="10.5" customHeight="1">
      <c r="A33" s="119"/>
      <c r="B33" s="116"/>
      <c r="C33" s="132"/>
      <c r="D33" s="119"/>
      <c r="E33" s="120"/>
      <c r="F33" s="120"/>
      <c r="G33" s="120"/>
      <c r="H33" s="120"/>
      <c r="I33" s="120"/>
      <c r="J33" s="120"/>
      <c r="K33" s="120"/>
      <c r="L33" s="120"/>
    </row>
    <row r="34" spans="1:13" s="125" customFormat="1" ht="33" customHeight="1">
      <c r="A34" s="91"/>
      <c r="B34" s="116"/>
      <c r="C34" s="138"/>
      <c r="D34" s="91"/>
      <c r="M34" s="148"/>
    </row>
    <row r="35" spans="1:13" ht="10.5" customHeight="1">
      <c r="A35" s="119"/>
      <c r="B35" s="116"/>
      <c r="C35" s="132"/>
      <c r="D35" s="133"/>
      <c r="E35" s="133"/>
      <c r="F35" s="133"/>
      <c r="G35" s="133"/>
      <c r="H35" s="133"/>
      <c r="I35" s="134"/>
      <c r="J35" s="134"/>
      <c r="K35" s="134"/>
      <c r="L35" s="134"/>
      <c r="M35" s="121"/>
    </row>
    <row r="36" spans="1:13" ht="10.5" customHeight="1">
      <c r="A36" s="119"/>
      <c r="B36" s="116"/>
      <c r="C36" s="132"/>
      <c r="D36" s="709"/>
      <c r="E36" s="709"/>
      <c r="F36" s="709"/>
      <c r="G36" s="709"/>
      <c r="H36" s="709"/>
      <c r="I36" s="134"/>
      <c r="J36" s="134"/>
      <c r="K36" s="134"/>
      <c r="L36" s="134"/>
      <c r="M36" s="121"/>
    </row>
    <row r="37" spans="1:13" ht="10.5" customHeight="1">
      <c r="A37" s="119"/>
      <c r="B37" s="116"/>
      <c r="C37" s="132"/>
      <c r="D37" s="133"/>
      <c r="E37" s="133"/>
      <c r="F37" s="133"/>
      <c r="G37" s="133"/>
      <c r="H37" s="133"/>
      <c r="I37" s="134"/>
      <c r="J37" s="134"/>
      <c r="K37" s="134"/>
      <c r="L37" s="134"/>
      <c r="M37" s="121"/>
    </row>
    <row r="38" spans="1:13" ht="10.5" customHeight="1">
      <c r="A38" s="119"/>
      <c r="B38" s="116"/>
      <c r="C38" s="132"/>
      <c r="D38" s="133"/>
      <c r="E38" s="133"/>
      <c r="F38" s="133"/>
      <c r="G38" s="133"/>
      <c r="H38" s="133"/>
      <c r="I38" s="134"/>
      <c r="J38" s="134"/>
      <c r="K38" s="134"/>
      <c r="L38" s="134"/>
      <c r="M38" s="121"/>
    </row>
    <row r="39" spans="1:13" ht="10.5" customHeight="1">
      <c r="A39" s="119"/>
      <c r="B39" s="116"/>
      <c r="C39" s="132"/>
      <c r="D39" s="709"/>
      <c r="E39" s="709"/>
      <c r="F39" s="709"/>
      <c r="G39" s="709"/>
      <c r="H39" s="709"/>
      <c r="I39" s="134"/>
      <c r="J39" s="134"/>
      <c r="K39" s="134"/>
      <c r="L39" s="134"/>
      <c r="M39" s="121"/>
    </row>
  </sheetData>
  <sheetProtection selectLockedCells="1"/>
  <autoFilter ref="A10:M16" xr:uid="{00000000-0009-0000-0000-000006000000}">
    <filterColumn colId="8" showButton="0"/>
    <filterColumn colId="10" showButton="0"/>
  </autoFilter>
  <mergeCells count="35">
    <mergeCell ref="I14:J14"/>
    <mergeCell ref="K14:L14"/>
    <mergeCell ref="I15:J15"/>
    <mergeCell ref="K15:L15"/>
    <mergeCell ref="I13:J13"/>
    <mergeCell ref="K13:L13"/>
    <mergeCell ref="I16:J16"/>
    <mergeCell ref="K16:L16"/>
    <mergeCell ref="D39:H39"/>
    <mergeCell ref="D22:H22"/>
    <mergeCell ref="C24:D24"/>
    <mergeCell ref="I24:J24"/>
    <mergeCell ref="B25:L25"/>
    <mergeCell ref="B26:L26"/>
    <mergeCell ref="B27:L27"/>
    <mergeCell ref="D36:H36"/>
    <mergeCell ref="D23:H23"/>
    <mergeCell ref="I22:K22"/>
    <mergeCell ref="I23:K23"/>
    <mergeCell ref="B18:L18"/>
    <mergeCell ref="I12:J12"/>
    <mergeCell ref="K12:L12"/>
    <mergeCell ref="I11:J11"/>
    <mergeCell ref="K11:L11"/>
    <mergeCell ref="B1:L1"/>
    <mergeCell ref="B2:L2"/>
    <mergeCell ref="B3:L3"/>
    <mergeCell ref="B4:L4"/>
    <mergeCell ref="B6:C6"/>
    <mergeCell ref="D6:L6"/>
    <mergeCell ref="B8:B10"/>
    <mergeCell ref="C8:C10"/>
    <mergeCell ref="D8:H8"/>
    <mergeCell ref="I8:J10"/>
    <mergeCell ref="K8:L10"/>
  </mergeCells>
  <conditionalFormatting sqref="B18">
    <cfRule type="cellIs" dxfId="52" priority="692" operator="equal">
      <formula>#REF!</formula>
    </cfRule>
    <cfRule type="cellIs" dxfId="51" priority="689" operator="equal">
      <formula>#REF!</formula>
    </cfRule>
    <cfRule type="cellIs" dxfId="50" priority="690" operator="equal">
      <formula>#REF!</formula>
    </cfRule>
    <cfRule type="cellIs" dxfId="49" priority="691" operator="equal">
      <formula>#REF!</formula>
    </cfRule>
  </conditionalFormatting>
  <conditionalFormatting sqref="C23">
    <cfRule type="cellIs" dxfId="48" priority="648" operator="equal">
      <formula>#REF!</formula>
    </cfRule>
    <cfRule type="cellIs" dxfId="47" priority="647" operator="equal">
      <formula>#REF!</formula>
    </cfRule>
  </conditionalFormatting>
  <conditionalFormatting sqref="C17:D17">
    <cfRule type="cellIs" dxfId="46" priority="681" operator="equal">
      <formula>#REF!</formula>
    </cfRule>
    <cfRule type="cellIs" dxfId="45" priority="682" operator="equal">
      <formula>#REF!</formula>
    </cfRule>
  </conditionalFormatting>
  <conditionalFormatting sqref="C28:H28">
    <cfRule type="cellIs" dxfId="44" priority="298" operator="equal">
      <formula>#REF!</formula>
    </cfRule>
  </conditionalFormatting>
  <conditionalFormatting sqref="C20:K21 C29:C39">
    <cfRule type="cellIs" dxfId="43" priority="713" operator="equal">
      <formula>#REF!</formula>
    </cfRule>
    <cfRule type="cellIs" dxfId="42" priority="714" operator="equal">
      <formula>#REF!</formula>
    </cfRule>
  </conditionalFormatting>
  <conditionalFormatting sqref="C28:L28">
    <cfRule type="cellIs" dxfId="41" priority="297" operator="equal">
      <formula>#REF!</formula>
    </cfRule>
  </conditionalFormatting>
  <conditionalFormatting sqref="D7:D10">
    <cfRule type="cellIs" dxfId="40" priority="720" operator="equal">
      <formula>#REF!</formula>
    </cfRule>
    <cfRule type="cellIs" dxfId="39" priority="719" operator="equal">
      <formula>#REF!</formula>
    </cfRule>
  </conditionalFormatting>
  <conditionalFormatting sqref="D8:D9">
    <cfRule type="cellIs" dxfId="38" priority="717" operator="equal">
      <formula>#REF!</formula>
    </cfRule>
    <cfRule type="cellIs" dxfId="37" priority="718" operator="equal">
      <formula>#REF!</formula>
    </cfRule>
  </conditionalFormatting>
  <conditionalFormatting sqref="D10 H10 E7:L7 E35:H35 E37:H38 C7:C9">
    <cfRule type="cellIs" dxfId="36" priority="725" operator="equal">
      <formula>#REF!</formula>
    </cfRule>
  </conditionalFormatting>
  <conditionalFormatting sqref="D11:D14 G11:H16 D16">
    <cfRule type="containsText" dxfId="35" priority="70" stopIfTrue="1" operator="containsText" text="HABILITADO">
      <formula>NOT(ISERROR(SEARCH("HABILITADO",D11)))</formula>
    </cfRule>
  </conditionalFormatting>
  <conditionalFormatting sqref="D35:D39">
    <cfRule type="cellIs" dxfId="34" priority="701" operator="equal">
      <formula>#REF!</formula>
    </cfRule>
    <cfRule type="cellIs" dxfId="33" priority="702" operator="equal">
      <formula>#REF!</formula>
    </cfRule>
  </conditionalFormatting>
  <conditionalFormatting sqref="D11:F16">
    <cfRule type="containsText" dxfId="32" priority="1" operator="containsText" text="NO">
      <formula>NOT(ISERROR(SEARCH("NO",D11)))</formula>
    </cfRule>
    <cfRule type="containsText" dxfId="31" priority="2" operator="containsText" text="CUMPLE">
      <formula>NOT(ISERROR(SEARCH("CUMPLE",D11)))</formula>
    </cfRule>
  </conditionalFormatting>
  <conditionalFormatting sqref="E10:G10">
    <cfRule type="cellIs" dxfId="30" priority="301" operator="equal">
      <formula>#REF!</formula>
    </cfRule>
    <cfRule type="cellIs" dxfId="29" priority="302" operator="equal">
      <formula>#REF!</formula>
    </cfRule>
  </conditionalFormatting>
  <conditionalFormatting sqref="E17:G17 D22">
    <cfRule type="cellIs" dxfId="28" priority="645" operator="equal">
      <formula>#REF!</formula>
    </cfRule>
    <cfRule type="cellIs" dxfId="27" priority="646" operator="equal">
      <formula>#REF!</formula>
    </cfRule>
  </conditionalFormatting>
  <conditionalFormatting sqref="E7:H7 E35:H35 E37:H38">
    <cfRule type="cellIs" dxfId="26" priority="300" operator="equal">
      <formula>#REF!</formula>
    </cfRule>
  </conditionalFormatting>
  <conditionalFormatting sqref="G11 D18">
    <cfRule type="containsText" dxfId="25" priority="700" stopIfTrue="1" operator="containsText" text="HABILITADO">
      <formula>NOT(ISERROR(SEARCH("HABILITADO",D11)))</formula>
    </cfRule>
    <cfRule type="containsText" dxfId="24" priority="699" stopIfTrue="1" operator="containsText" text="NO HABILITADO">
      <formula>NOT(ISERROR(SEARCH("NO HABILITADO",D11)))</formula>
    </cfRule>
  </conditionalFormatting>
  <conditionalFormatting sqref="G12">
    <cfRule type="containsText" dxfId="23" priority="10" stopIfTrue="1" operator="containsText" text="HABILITADO">
      <formula>NOT(ISERROR(SEARCH("HABILITADO",G12)))</formula>
    </cfRule>
    <cfRule type="containsText" dxfId="22" priority="9" stopIfTrue="1" operator="containsText" text="NO HABILITADO">
      <formula>NOT(ISERROR(SEARCH("NO HABILITADO",G12)))</formula>
    </cfRule>
  </conditionalFormatting>
  <conditionalFormatting sqref="G16">
    <cfRule type="containsText" dxfId="21" priority="7" stopIfTrue="1" operator="containsText" text="NO HABILITADO">
      <formula>NOT(ISERROR(SEARCH("NO HABILITADO",G16)))</formula>
    </cfRule>
    <cfRule type="containsText" dxfId="20" priority="8" stopIfTrue="1" operator="containsText" text="HABILITADO">
      <formula>NOT(ISERROR(SEARCH("HABILITADO",G16)))</formula>
    </cfRule>
  </conditionalFormatting>
  <conditionalFormatting sqref="G9:H9">
    <cfRule type="cellIs" dxfId="19" priority="291" operator="equal">
      <formula>#REF!</formula>
    </cfRule>
    <cfRule type="cellIs" dxfId="18" priority="292" operator="equal">
      <formula>#REF!</formula>
    </cfRule>
  </conditionalFormatting>
  <conditionalFormatting sqref="G10:H10">
    <cfRule type="cellIs" dxfId="17" priority="303" operator="equal">
      <formula>#REF!</formula>
    </cfRule>
    <cfRule type="cellIs" dxfId="16" priority="304" operator="equal">
      <formula>#REF!</formula>
    </cfRule>
  </conditionalFormatting>
  <conditionalFormatting sqref="G11:H16 D11:D14 D16">
    <cfRule type="containsText" dxfId="15" priority="69" stopIfTrue="1" operator="containsText" text="NO HABILITADO">
      <formula>NOT(ISERROR(SEARCH("NO HABILITADO",D11)))</formula>
    </cfRule>
  </conditionalFormatting>
  <conditionalFormatting sqref="G11:H16">
    <cfRule type="containsText" dxfId="14" priority="67" operator="containsText" text="NO">
      <formula>NOT(ISERROR(SEARCH("NO",G11)))</formula>
    </cfRule>
    <cfRule type="containsText" dxfId="13" priority="68" operator="containsText" text="CUMPLE">
      <formula>NOT(ISERROR(SEARCH("CUMPLE",G11)))</formula>
    </cfRule>
  </conditionalFormatting>
  <conditionalFormatting sqref="H17">
    <cfRule type="cellIs" dxfId="12" priority="680" operator="equal">
      <formula>#REF!</formula>
    </cfRule>
    <cfRule type="cellIs" dxfId="11" priority="679" operator="equal">
      <formula>#REF!</formula>
    </cfRule>
  </conditionalFormatting>
  <conditionalFormatting sqref="I11:I16">
    <cfRule type="containsText" dxfId="10" priority="34" stopIfTrue="1" operator="containsText" text="HABILITADO">
      <formula>NOT(ISERROR(SEARCH("HABILITADO",I11)))</formula>
    </cfRule>
    <cfRule type="containsText" dxfId="9" priority="33" stopIfTrue="1" operator="containsText" text="NO HABILITADO">
      <formula>NOT(ISERROR(SEARCH("NO HABILITADO",I11)))</formula>
    </cfRule>
  </conditionalFormatting>
  <conditionalFormatting sqref="I7:L7 C7:C9 D10 H10 I35:L38 I28:L28">
    <cfRule type="cellIs" dxfId="8" priority="726" operator="equal">
      <formula>#REF!</formula>
    </cfRule>
  </conditionalFormatting>
  <conditionalFormatting sqref="I17:L17">
    <cfRule type="cellIs" dxfId="7" priority="697" operator="equal">
      <formula>#REF!</formula>
    </cfRule>
    <cfRule type="cellIs" dxfId="6" priority="698" operator="equal">
      <formula>#REF!</formula>
    </cfRule>
  </conditionalFormatting>
  <conditionalFormatting sqref="I35:L39">
    <cfRule type="cellIs" dxfId="5" priority="721" operator="equal">
      <formula>#REF!</formula>
    </cfRule>
  </conditionalFormatting>
  <conditionalFormatting sqref="I39:L39">
    <cfRule type="cellIs" dxfId="4" priority="722" operator="equal">
      <formula>#REF!</formula>
    </cfRule>
  </conditionalFormatting>
  <conditionalFormatting sqref="K11:K16">
    <cfRule type="containsText" dxfId="3" priority="25" stopIfTrue="1" operator="containsText" text="NO HABILITADO">
      <formula>NOT(ISERROR(SEARCH("NO HABILITADO",K11)))</formula>
    </cfRule>
    <cfRule type="containsText" dxfId="2" priority="26" stopIfTrue="1" operator="containsText" text="HABILITADO">
      <formula>NOT(ISERROR(SEARCH("HABILITADO",K11)))</formula>
    </cfRule>
  </conditionalFormatting>
  <conditionalFormatting sqref="L20:L24">
    <cfRule type="cellIs" dxfId="1" priority="678" operator="equal">
      <formula>#REF!</formula>
    </cfRule>
    <cfRule type="cellIs" dxfId="0" priority="677" operator="equal">
      <formula>#REF!</formula>
    </cfRule>
  </conditionalFormatting>
  <dataValidations count="1">
    <dataValidation type="list" allowBlank="1" showInputMessage="1" showErrorMessage="1" sqref="D7:L7 D17:L17" xr:uid="{00000000-0002-0000-0600-000000000000}">
      <formula1>#REF!</formula1>
    </dataValidation>
  </dataValidations>
  <printOptions horizontalCentered="1"/>
  <pageMargins left="0.39370078740157483" right="0.39370078740157483" top="0.39370078740157483" bottom="0.39370078740157483" header="0" footer="0"/>
  <pageSetup scale="41"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Datos</vt:lpstr>
      <vt:lpstr>Listas</vt:lpstr>
      <vt:lpstr>1. Exp.Habilitante general</vt:lpstr>
      <vt:lpstr>2. Ficha Anexo Técnico</vt:lpstr>
      <vt:lpstr>3. Practicas Ambientales</vt:lpstr>
      <vt:lpstr>4. CALCULOS</vt:lpstr>
      <vt:lpstr>4.1. EVALUACIÓN</vt:lpstr>
      <vt:lpstr>6. Consolidado Habilitantes pre</vt:lpstr>
      <vt:lpstr>'1. Exp.Habilitante general'!Área_de_impresión</vt:lpstr>
      <vt:lpstr>'2. Ficha Anexo Técnico'!Área_de_impresión</vt:lpstr>
      <vt:lpstr>'3. Practicas Ambientales'!Área_de_impresión</vt:lpstr>
      <vt:lpstr>'4.1. EVALUACIÓN'!Área_de_impresión</vt:lpstr>
      <vt:lpstr>'6. Consolidado Habilitantes pre'!Área_de_impresión</vt:lpstr>
      <vt:lpstr>Datos!Área_de_impresión</vt:lpstr>
      <vt:lpstr>'4.1. EVALUACIÓN'!Títulos_a_imprimir</vt:lpstr>
      <vt:lpstr>'6. Consolidado Habilitantes pre'!Títulos_a_imprimir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Microsoft Office User</cp:lastModifiedBy>
  <cp:revision/>
  <cp:lastPrinted>2024-12-13T03:26:33Z</cp:lastPrinted>
  <dcterms:created xsi:type="dcterms:W3CDTF">2006-08-10T20:05:49Z</dcterms:created>
  <dcterms:modified xsi:type="dcterms:W3CDTF">2024-12-13T14:16:40Z</dcterms:modified>
  <cp:category/>
  <cp:contentStatus/>
</cp:coreProperties>
</file>