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autoCompressPictures="0" defaultThemeVersion="124226"/>
  <mc:AlternateContent xmlns:mc="http://schemas.openxmlformats.org/markup-compatibility/2006">
    <mc:Choice Requires="x15">
      <x15ac:absPath xmlns:x15ac="http://schemas.microsoft.com/office/spreadsheetml/2010/11/ac" url="https://d.docs.live.net/2037db2ad92ba552/Documentos/CARPETA FERNEY/BARRIOS UNIDOS/CONTRATOS BARRIOS UNIDOS 2024/14. INTERVENTORIA MALLA VIAL/"/>
    </mc:Choice>
  </mc:AlternateContent>
  <xr:revisionPtr revIDLastSave="0" documentId="8_{4F821F11-8253-4427-90B9-D155A759437D}" xr6:coauthVersionLast="47" xr6:coauthVersionMax="47" xr10:uidLastSave="{00000000-0000-0000-0000-000000000000}"/>
  <bookViews>
    <workbookView xWindow="-108" yWindow="-108" windowWidth="23256" windowHeight="13896" xr2:uid="{00000000-000D-0000-FFFF-FFFF00000000}"/>
  </bookViews>
  <sheets>
    <sheet name="PROPONENTES DEL 1 AL 21" sheetId="6" r:id="rId1"/>
    <sheet name="CONSOLIDADO DEL 1 AL 21" sheetId="7" r:id="rId2"/>
  </sheets>
  <definedNames>
    <definedName name="_xlnm._FilterDatabase" localSheetId="0" hidden="1">'PROPONENTES DEL 1 AL 21'!$A$7:$BA$7</definedName>
    <definedName name="_xlnm.Print_Area" localSheetId="0">'PROPONENTES DEL 1 AL 21'!$B$2:$AV$54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T17" i="6" l="1"/>
  <c r="AR69" i="6"/>
  <c r="AR70" i="6" s="1"/>
  <c r="AR40" i="6"/>
  <c r="AR39" i="6"/>
  <c r="AR38" i="6"/>
  <c r="AR37" i="6"/>
  <c r="AR34" i="6"/>
  <c r="AR32" i="6"/>
  <c r="AR31" i="6" s="1"/>
  <c r="AR30" i="6"/>
  <c r="AR29" i="6" s="1"/>
  <c r="AR28" i="6"/>
  <c r="AR27" i="6" s="1"/>
  <c r="AR22" i="6"/>
  <c r="AR21" i="6"/>
  <c r="AR20" i="6"/>
  <c r="AR17" i="6"/>
  <c r="AP69" i="6"/>
  <c r="AP70" i="6" s="1"/>
  <c r="AO69" i="6"/>
  <c r="AO70" i="6" s="1"/>
  <c r="AP65" i="6"/>
  <c r="AO65" i="6"/>
  <c r="AQ34" i="6"/>
  <c r="AQ22" i="6"/>
  <c r="AP22" i="6"/>
  <c r="AO22" i="6"/>
  <c r="AP21" i="6"/>
  <c r="AO21" i="6"/>
  <c r="AP20" i="6"/>
  <c r="AO20" i="6"/>
  <c r="AQ19" i="6"/>
  <c r="AQ18" i="6"/>
  <c r="AQ38" i="6" s="1"/>
  <c r="AQ37" i="6" s="1"/>
  <c r="AO17" i="6"/>
  <c r="AQ16" i="6"/>
  <c r="AQ15" i="6"/>
  <c r="AQ14" i="6"/>
  <c r="AQ13" i="6"/>
  <c r="AQ12" i="6"/>
  <c r="AQ11" i="6"/>
  <c r="AN69" i="6"/>
  <c r="AN70" i="6" s="1"/>
  <c r="AN40" i="6"/>
  <c r="AN39" i="6"/>
  <c r="AN38" i="6"/>
  <c r="AN37" i="6"/>
  <c r="AN34" i="6"/>
  <c r="AN32" i="6"/>
  <c r="AN31" i="6" s="1"/>
  <c r="AN30" i="6"/>
  <c r="AN29" i="6" s="1"/>
  <c r="AN28" i="6"/>
  <c r="AN27" i="6" s="1"/>
  <c r="AN22" i="6"/>
  <c r="AN33" i="6" s="1"/>
  <c r="AN21" i="6"/>
  <c r="AN20" i="6"/>
  <c r="AN17" i="6"/>
  <c r="AM12" i="6"/>
  <c r="AL69" i="6"/>
  <c r="AL70" i="6" s="1"/>
  <c r="AK69" i="6"/>
  <c r="AK70" i="6" s="1"/>
  <c r="AL65" i="6"/>
  <c r="AK65" i="6"/>
  <c r="AM34" i="6"/>
  <c r="AL22" i="6"/>
  <c r="AK22" i="6"/>
  <c r="AL21" i="6"/>
  <c r="AK21" i="6"/>
  <c r="AL20" i="6"/>
  <c r="AK20" i="6"/>
  <c r="AM19" i="6"/>
  <c r="AM18" i="6"/>
  <c r="AK17" i="6"/>
  <c r="AM16" i="6"/>
  <c r="AM15" i="6"/>
  <c r="AM14" i="6"/>
  <c r="AM13" i="6"/>
  <c r="AM11" i="6"/>
  <c r="AM22" i="6" s="1"/>
  <c r="AI69" i="6"/>
  <c r="AI70" i="6" s="1"/>
  <c r="AH69" i="6"/>
  <c r="AH70" i="6" s="1"/>
  <c r="AI65" i="6"/>
  <c r="AH65" i="6"/>
  <c r="AJ34" i="6"/>
  <c r="AI22" i="6"/>
  <c r="AH22" i="6"/>
  <c r="AI21" i="6"/>
  <c r="AH21" i="6"/>
  <c r="AI20" i="6"/>
  <c r="AH20" i="6"/>
  <c r="AJ19" i="6"/>
  <c r="AJ18" i="6"/>
  <c r="AH17" i="6"/>
  <c r="AJ16" i="6"/>
  <c r="AJ15" i="6"/>
  <c r="AJ14" i="6"/>
  <c r="AJ13" i="6"/>
  <c r="AJ12" i="6"/>
  <c r="AJ11" i="6"/>
  <c r="AJ22" i="6" s="1"/>
  <c r="AF69" i="6"/>
  <c r="AF70" i="6" s="1"/>
  <c r="AE69" i="6"/>
  <c r="AE70" i="6" s="1"/>
  <c r="AF65" i="6"/>
  <c r="AE65" i="6"/>
  <c r="AG34" i="6"/>
  <c r="AF22" i="6"/>
  <c r="AE22" i="6"/>
  <c r="AF21" i="6"/>
  <c r="AE21" i="6"/>
  <c r="AF20" i="6"/>
  <c r="AE20" i="6"/>
  <c r="AG19" i="6"/>
  <c r="AG18" i="6"/>
  <c r="AE17" i="6"/>
  <c r="AG16" i="6"/>
  <c r="AG15" i="6"/>
  <c r="AG14" i="6"/>
  <c r="AG21" i="6" s="1"/>
  <c r="AG13" i="6"/>
  <c r="AG12" i="6"/>
  <c r="AG11" i="6"/>
  <c r="AG22" i="6" s="1"/>
  <c r="AC69" i="6"/>
  <c r="AC70" i="6" s="1"/>
  <c r="AB69" i="6"/>
  <c r="AB70" i="6" s="1"/>
  <c r="AC65" i="6"/>
  <c r="AB65" i="6"/>
  <c r="AD34" i="6"/>
  <c r="AC22" i="6"/>
  <c r="AB22" i="6"/>
  <c r="AC21" i="6"/>
  <c r="AB21" i="6"/>
  <c r="AC20" i="6"/>
  <c r="AB20" i="6"/>
  <c r="AD19" i="6"/>
  <c r="AD18" i="6"/>
  <c r="AB17" i="6"/>
  <c r="AD16" i="6"/>
  <c r="AD15" i="6"/>
  <c r="AD14" i="6"/>
  <c r="AD13" i="6"/>
  <c r="AD12" i="6"/>
  <c r="AD11" i="6"/>
  <c r="AD22" i="6" s="1"/>
  <c r="Z69" i="6"/>
  <c r="Z70" i="6" s="1"/>
  <c r="Y69" i="6"/>
  <c r="Y70" i="6" s="1"/>
  <c r="Z65" i="6"/>
  <c r="Y65" i="6"/>
  <c r="AA34" i="6"/>
  <c r="Z22" i="6"/>
  <c r="Y22" i="6"/>
  <c r="Z21" i="6"/>
  <c r="Y21" i="6"/>
  <c r="Z20" i="6"/>
  <c r="Y20" i="6"/>
  <c r="AA19" i="6"/>
  <c r="AA18" i="6"/>
  <c r="Y17" i="6"/>
  <c r="AA16" i="6"/>
  <c r="AA15" i="6"/>
  <c r="AA14" i="6"/>
  <c r="AA13" i="6"/>
  <c r="AA12" i="6"/>
  <c r="AA11" i="6"/>
  <c r="AA22" i="6" s="1"/>
  <c r="W69" i="6"/>
  <c r="W70" i="6" s="1"/>
  <c r="V69" i="6"/>
  <c r="V70" i="6" s="1"/>
  <c r="W65" i="6"/>
  <c r="V65" i="6"/>
  <c r="X34" i="6"/>
  <c r="W22" i="6"/>
  <c r="V22" i="6"/>
  <c r="W21" i="6"/>
  <c r="V21" i="6"/>
  <c r="W20" i="6"/>
  <c r="V20" i="6"/>
  <c r="X19" i="6"/>
  <c r="X18" i="6"/>
  <c r="V17" i="6"/>
  <c r="X16" i="6"/>
  <c r="X15" i="6"/>
  <c r="X14" i="6"/>
  <c r="X13" i="6"/>
  <c r="X12" i="6"/>
  <c r="X11" i="6"/>
  <c r="X22" i="6" s="1"/>
  <c r="U69" i="6"/>
  <c r="U70" i="6" s="1"/>
  <c r="U40" i="6"/>
  <c r="U39" i="6" s="1"/>
  <c r="U38" i="6"/>
  <c r="U37" i="6" s="1"/>
  <c r="U34" i="6"/>
  <c r="U32" i="6"/>
  <c r="U31" i="6" s="1"/>
  <c r="U30" i="6"/>
  <c r="U29" i="6" s="1"/>
  <c r="U28" i="6"/>
  <c r="U27" i="6" s="1"/>
  <c r="U22" i="6"/>
  <c r="U21" i="6"/>
  <c r="U20" i="6"/>
  <c r="U17" i="6"/>
  <c r="T69" i="6"/>
  <c r="T70" i="6" s="1"/>
  <c r="T40" i="6"/>
  <c r="T39" i="6" s="1"/>
  <c r="T38" i="6"/>
  <c r="T37" i="6" s="1"/>
  <c r="T34" i="6"/>
  <c r="T32" i="6"/>
  <c r="T31" i="6" s="1"/>
  <c r="T30" i="6"/>
  <c r="T29" i="6" s="1"/>
  <c r="T28" i="6"/>
  <c r="T27" i="6" s="1"/>
  <c r="T22" i="6"/>
  <c r="T21" i="6"/>
  <c r="T20" i="6"/>
  <c r="T17" i="6"/>
  <c r="S69" i="6"/>
  <c r="S70" i="6" s="1"/>
  <c r="S40" i="6"/>
  <c r="S39" i="6" s="1"/>
  <c r="S38" i="6"/>
  <c r="S37" i="6" s="1"/>
  <c r="S34" i="6"/>
  <c r="S32" i="6"/>
  <c r="S31" i="6" s="1"/>
  <c r="S30" i="6"/>
  <c r="S29" i="6" s="1"/>
  <c r="S28" i="6"/>
  <c r="S27" i="6" s="1"/>
  <c r="S22" i="6"/>
  <c r="S21" i="6"/>
  <c r="S20" i="6"/>
  <c r="S17" i="6"/>
  <c r="Q69" i="6"/>
  <c r="Q70" i="6" s="1"/>
  <c r="P69" i="6"/>
  <c r="P70" i="6" s="1"/>
  <c r="Q65" i="6"/>
  <c r="P65" i="6"/>
  <c r="R34" i="6"/>
  <c r="Q22" i="6"/>
  <c r="P22" i="6"/>
  <c r="Q21" i="6"/>
  <c r="P21" i="6"/>
  <c r="Q20" i="6"/>
  <c r="P20" i="6"/>
  <c r="R19" i="6"/>
  <c r="R18" i="6"/>
  <c r="Q17" i="6"/>
  <c r="P17" i="6"/>
  <c r="R16" i="6"/>
  <c r="R15" i="6"/>
  <c r="R14" i="6"/>
  <c r="R13" i="6"/>
  <c r="R12" i="6"/>
  <c r="R11" i="6"/>
  <c r="R22" i="6" s="1"/>
  <c r="O69" i="6"/>
  <c r="O70" i="6" s="1"/>
  <c r="O40" i="6"/>
  <c r="O39" i="6" s="1"/>
  <c r="O38" i="6"/>
  <c r="O37" i="6" s="1"/>
  <c r="O34" i="6"/>
  <c r="O32" i="6"/>
  <c r="O31" i="6" s="1"/>
  <c r="O30" i="6"/>
  <c r="O29" i="6" s="1"/>
  <c r="O28" i="6"/>
  <c r="O27" i="6" s="1"/>
  <c r="O22" i="6"/>
  <c r="O33" i="6" s="1"/>
  <c r="O21" i="6"/>
  <c r="O20" i="6"/>
  <c r="O17" i="6"/>
  <c r="N69" i="6"/>
  <c r="N70" i="6" s="1"/>
  <c r="N40" i="6"/>
  <c r="N39" i="6" s="1"/>
  <c r="N38" i="6"/>
  <c r="N37" i="6" s="1"/>
  <c r="N34" i="6"/>
  <c r="N32" i="6"/>
  <c r="N31" i="6" s="1"/>
  <c r="N30" i="6"/>
  <c r="N29" i="6" s="1"/>
  <c r="N28" i="6"/>
  <c r="N27" i="6" s="1"/>
  <c r="N22" i="6"/>
  <c r="N21" i="6"/>
  <c r="N20" i="6"/>
  <c r="N17" i="6"/>
  <c r="M69" i="6"/>
  <c r="M70" i="6" s="1"/>
  <c r="M40" i="6"/>
  <c r="M39" i="6" s="1"/>
  <c r="M38" i="6"/>
  <c r="M37" i="6" s="1"/>
  <c r="M34" i="6"/>
  <c r="M32" i="6"/>
  <c r="M31" i="6" s="1"/>
  <c r="M30" i="6"/>
  <c r="M29" i="6" s="1"/>
  <c r="M28" i="6"/>
  <c r="M27" i="6" s="1"/>
  <c r="M22" i="6"/>
  <c r="M21" i="6"/>
  <c r="M20" i="6"/>
  <c r="M17" i="6"/>
  <c r="B52" i="6"/>
  <c r="C69" i="6"/>
  <c r="C70" i="6" s="1"/>
  <c r="C40" i="6"/>
  <c r="C39" i="6" s="1"/>
  <c r="C38" i="6"/>
  <c r="C37" i="6" s="1"/>
  <c r="C34" i="6"/>
  <c r="C32" i="6"/>
  <c r="C31" i="6" s="1"/>
  <c r="C30" i="6"/>
  <c r="C29" i="6" s="1"/>
  <c r="C28" i="6"/>
  <c r="C27" i="6" s="1"/>
  <c r="C22" i="6"/>
  <c r="C21" i="6"/>
  <c r="C20" i="6"/>
  <c r="C17" i="6"/>
  <c r="AV34" i="6"/>
  <c r="L34" i="6"/>
  <c r="I34" i="6"/>
  <c r="F34" i="6"/>
  <c r="AV19" i="6" a="1"/>
  <c r="AV19" i="6" s="1"/>
  <c r="AV18" i="6" a="1"/>
  <c r="AV18" i="6" s="1"/>
  <c r="AV16" i="6" a="1"/>
  <c r="AV16" i="6" s="1"/>
  <c r="AV15" i="6" a="1"/>
  <c r="AV15" i="6" s="1"/>
  <c r="AV14" i="6" a="1"/>
  <c r="AV14" i="6" s="1"/>
  <c r="AV13" i="6" a="1"/>
  <c r="AV13" i="6" s="1"/>
  <c r="AV12" i="6" a="1"/>
  <c r="AV12" i="6" s="1"/>
  <c r="AV11" i="6"/>
  <c r="AU69" i="6"/>
  <c r="AU70" i="6" s="1"/>
  <c r="AU65" i="6"/>
  <c r="AU22" i="6"/>
  <c r="AU21" i="6"/>
  <c r="AU20" i="6"/>
  <c r="AU17" i="6"/>
  <c r="B47" i="6"/>
  <c r="AR33" i="6" l="1"/>
  <c r="AR41" i="6"/>
  <c r="AQ33" i="6"/>
  <c r="AQ21" i="6"/>
  <c r="AQ28" i="6"/>
  <c r="AQ27" i="6" s="1"/>
  <c r="AQ30" i="6"/>
  <c r="AQ29" i="6" s="1"/>
  <c r="AQ40" i="6"/>
  <c r="AQ39" i="6" s="1"/>
  <c r="AQ20" i="6"/>
  <c r="AQ32" i="6"/>
  <c r="AQ31" i="6" s="1"/>
  <c r="AN41" i="6"/>
  <c r="AM33" i="6"/>
  <c r="AM17" i="6"/>
  <c r="AM38" i="6"/>
  <c r="AM37" i="6" s="1"/>
  <c r="AM30" i="6"/>
  <c r="AM29" i="6" s="1"/>
  <c r="AM28" i="6"/>
  <c r="AM27" i="6" s="1"/>
  <c r="AM40" i="6"/>
  <c r="AM39" i="6" s="1"/>
  <c r="AM21" i="6"/>
  <c r="AM20" i="6"/>
  <c r="AM32" i="6"/>
  <c r="AM31" i="6" s="1"/>
  <c r="AJ21" i="6"/>
  <c r="AJ33" i="6"/>
  <c r="AJ38" i="6"/>
  <c r="AJ37" i="6" s="1"/>
  <c r="AJ30" i="6"/>
  <c r="AJ29" i="6" s="1"/>
  <c r="AJ28" i="6"/>
  <c r="AJ27" i="6" s="1"/>
  <c r="AJ40" i="6"/>
  <c r="AJ39" i="6" s="1"/>
  <c r="AG33" i="6"/>
  <c r="AJ17" i="6"/>
  <c r="AJ20" i="6"/>
  <c r="AJ32" i="6"/>
  <c r="AJ31" i="6" s="1"/>
  <c r="AG28" i="6"/>
  <c r="AG27" i="6" s="1"/>
  <c r="AG30" i="6"/>
  <c r="AG29" i="6" s="1"/>
  <c r="AG40" i="6"/>
  <c r="AG39" i="6" s="1"/>
  <c r="AG38" i="6"/>
  <c r="AG37" i="6" s="1"/>
  <c r="X28" i="6"/>
  <c r="X27" i="6" s="1"/>
  <c r="AG17" i="6"/>
  <c r="AG20" i="6"/>
  <c r="AG32" i="6"/>
  <c r="AG31" i="6" s="1"/>
  <c r="AD38" i="6"/>
  <c r="AD37" i="6" s="1"/>
  <c r="AD17" i="6"/>
  <c r="AD33" i="6"/>
  <c r="AD30" i="6"/>
  <c r="AD29" i="6" s="1"/>
  <c r="AD28" i="6"/>
  <c r="AD27" i="6" s="1"/>
  <c r="AD40" i="6"/>
  <c r="AD39" i="6" s="1"/>
  <c r="U33" i="6"/>
  <c r="U41" i="6" s="1"/>
  <c r="AD21" i="6"/>
  <c r="AD20" i="6"/>
  <c r="AD32" i="6"/>
  <c r="AD31" i="6" s="1"/>
  <c r="AA33" i="6"/>
  <c r="AA28" i="6"/>
  <c r="AA27" i="6" s="1"/>
  <c r="AA17" i="6"/>
  <c r="AA21" i="6"/>
  <c r="AA30" i="6"/>
  <c r="AA32" i="6"/>
  <c r="AA31" i="6" s="1"/>
  <c r="AA38" i="6"/>
  <c r="AA37" i="6" s="1"/>
  <c r="AA40" i="6"/>
  <c r="AA39" i="6" s="1"/>
  <c r="AA20" i="6"/>
  <c r="X17" i="6"/>
  <c r="X33" i="6"/>
  <c r="X21" i="6"/>
  <c r="X30" i="6"/>
  <c r="X29" i="6" s="1"/>
  <c r="X20" i="6"/>
  <c r="X32" i="6"/>
  <c r="X31" i="6" s="1"/>
  <c r="X38" i="6"/>
  <c r="X37" i="6" s="1"/>
  <c r="X40" i="6"/>
  <c r="X39" i="6" s="1"/>
  <c r="R40" i="6"/>
  <c r="R39" i="6" s="1"/>
  <c r="T33" i="6"/>
  <c r="T41" i="6" s="1"/>
  <c r="S33" i="6"/>
  <c r="S41" i="6" s="1"/>
  <c r="R21" i="6"/>
  <c r="R33" i="6"/>
  <c r="R17" i="6"/>
  <c r="R38" i="6"/>
  <c r="R37" i="6" s="1"/>
  <c r="R28" i="6"/>
  <c r="R27" i="6" s="1"/>
  <c r="R30" i="6"/>
  <c r="R29" i="6" s="1"/>
  <c r="C33" i="6"/>
  <c r="C41" i="6" s="1"/>
  <c r="R20" i="6"/>
  <c r="R32" i="6"/>
  <c r="R31" i="6" s="1"/>
  <c r="O41" i="6"/>
  <c r="N33" i="6"/>
  <c r="N41" i="6" s="1"/>
  <c r="M33" i="6"/>
  <c r="M41" i="6" s="1"/>
  <c r="AV21" i="6"/>
  <c r="AV17" i="6"/>
  <c r="AV20" i="6"/>
  <c r="AT69" i="6"/>
  <c r="AT70" i="6" s="1"/>
  <c r="AS69" i="6"/>
  <c r="AS70" i="6" s="1"/>
  <c r="AT65" i="6"/>
  <c r="AS65" i="6"/>
  <c r="AT22" i="6"/>
  <c r="AS22" i="6"/>
  <c r="AT21" i="6"/>
  <c r="AS21" i="6"/>
  <c r="AT20" i="6"/>
  <c r="AS20" i="6"/>
  <c r="AS17" i="6"/>
  <c r="AV22" i="6"/>
  <c r="AQ41" i="6" l="1"/>
  <c r="AM41" i="6"/>
  <c r="AJ41" i="6"/>
  <c r="AG41" i="6"/>
  <c r="AD41" i="6"/>
  <c r="AA41" i="6"/>
  <c r="X41" i="6"/>
  <c r="R41" i="6"/>
  <c r="AV28" i="6"/>
  <c r="AV27" i="6" s="1"/>
  <c r="AV38" i="6"/>
  <c r="AV37" i="6" s="1"/>
  <c r="AV33" i="6"/>
  <c r="AV30" i="6"/>
  <c r="AV29" i="6" s="1"/>
  <c r="AV40" i="6"/>
  <c r="AV39" i="6" s="1"/>
  <c r="AV32" i="6"/>
  <c r="AV31" i="6" s="1"/>
  <c r="K69" i="6"/>
  <c r="K70" i="6" s="1"/>
  <c r="J69" i="6"/>
  <c r="J70" i="6" s="1"/>
  <c r="K65" i="6"/>
  <c r="J65" i="6"/>
  <c r="K22" i="6"/>
  <c r="J22" i="6"/>
  <c r="K21" i="6"/>
  <c r="J21" i="6"/>
  <c r="K20" i="6"/>
  <c r="J20" i="6"/>
  <c r="L19" i="6"/>
  <c r="L18" i="6"/>
  <c r="K17" i="6"/>
  <c r="J17" i="6"/>
  <c r="L16" i="6"/>
  <c r="L15" i="6"/>
  <c r="L14" i="6"/>
  <c r="L13" i="6"/>
  <c r="L12" i="6"/>
  <c r="L11" i="6"/>
  <c r="L22" i="6" s="1"/>
  <c r="H69" i="6"/>
  <c r="H70" i="6" s="1"/>
  <c r="G69" i="6"/>
  <c r="G70" i="6" s="1"/>
  <c r="H65" i="6"/>
  <c r="G65" i="6"/>
  <c r="H22" i="6"/>
  <c r="G22" i="6"/>
  <c r="H21" i="6"/>
  <c r="G21" i="6"/>
  <c r="H20" i="6"/>
  <c r="G20" i="6"/>
  <c r="I19" i="6"/>
  <c r="I18" i="6"/>
  <c r="H17" i="6"/>
  <c r="I16" i="6"/>
  <c r="I15" i="6"/>
  <c r="I14" i="6"/>
  <c r="I13" i="6"/>
  <c r="I12" i="6"/>
  <c r="I11" i="6"/>
  <c r="I22" i="6" s="1"/>
  <c r="AV41" i="6" l="1"/>
  <c r="L38" i="6"/>
  <c r="L37" i="6" s="1"/>
  <c r="L33" i="6"/>
  <c r="L28" i="6"/>
  <c r="L27" i="6" s="1"/>
  <c r="L21" i="6"/>
  <c r="L30" i="6"/>
  <c r="L29" i="6" s="1"/>
  <c r="L40" i="6"/>
  <c r="L39" i="6" s="1"/>
  <c r="L17" i="6"/>
  <c r="L20" i="6"/>
  <c r="L32" i="6"/>
  <c r="L31" i="6" s="1"/>
  <c r="I21" i="6"/>
  <c r="I38" i="6"/>
  <c r="I37" i="6" s="1"/>
  <c r="I28" i="6"/>
  <c r="I27" i="6" s="1"/>
  <c r="I33" i="6"/>
  <c r="I20" i="6"/>
  <c r="I32" i="6"/>
  <c r="I31" i="6" s="1"/>
  <c r="I30" i="6"/>
  <c r="I29" i="6" s="1"/>
  <c r="I40" i="6"/>
  <c r="I39" i="6" s="1"/>
  <c r="L41" i="6" l="1"/>
  <c r="I41" i="6"/>
  <c r="B37" i="6"/>
  <c r="B39" i="6"/>
  <c r="E65" i="6"/>
  <c r="D65" i="6"/>
  <c r="E22" i="6"/>
  <c r="D22" i="6"/>
  <c r="E21" i="6"/>
  <c r="D21" i="6"/>
  <c r="E20" i="6"/>
  <c r="D20" i="6"/>
  <c r="F19" i="6"/>
  <c r="F18" i="6"/>
  <c r="E17" i="6"/>
  <c r="D17" i="6"/>
  <c r="F16" i="6"/>
  <c r="F15" i="6"/>
  <c r="F14" i="6"/>
  <c r="F13" i="6"/>
  <c r="F12" i="6"/>
  <c r="F22" i="6"/>
  <c r="F40" i="6" l="1"/>
  <c r="F39" i="6" s="1"/>
  <c r="F33" i="6"/>
  <c r="F30" i="6"/>
  <c r="F29" i="6" s="1"/>
  <c r="F17" i="6"/>
  <c r="F21" i="6"/>
  <c r="F28" i="6"/>
  <c r="F27" i="6" s="1"/>
  <c r="F32" i="6"/>
  <c r="F31" i="6" s="1"/>
  <c r="F20" i="6"/>
  <c r="F38" i="6"/>
  <c r="F37" i="6" s="1"/>
  <c r="F41" i="6" l="1"/>
  <c r="B34" i="6" l="1"/>
  <c r="B46" i="6" l="1"/>
  <c r="B51" i="6"/>
  <c r="B33" i="6" l="1"/>
  <c r="B31" i="6"/>
  <c r="B29" i="6"/>
  <c r="B27" i="6"/>
  <c r="D70" i="6" l="1"/>
  <c r="E69" i="6"/>
  <c r="E70" i="6"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<sst xmlns="http://schemas.openxmlformats.org/spreadsheetml/2006/main" count="773" uniqueCount="136">
  <si>
    <t>CONCEPTO</t>
  </si>
  <si>
    <t xml:space="preserve">PRESENTACIÓN DE RUP VIGENTE </t>
  </si>
  <si>
    <t>VIGENTE</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</si>
  <si>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</si>
  <si>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</si>
  <si>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</si>
  <si>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</si>
  <si>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</si>
  <si>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</si>
  <si>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</si>
  <si>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</si>
  <si>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</si>
  <si>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</si>
  <si>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</si>
  <si>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</si>
  <si>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</si>
  <si>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HÁBIL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</si>
  <si>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</si>
  <si>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</si>
  <si>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</si>
  <si>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</si>
  <si>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</si>
  <si>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</si>
  <si>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</si>
  <si>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VERIFICACIÓN FINANCIERA  Y CAPACIDAD ORGANIZACIONAL</t>
  </si>
  <si>
    <t>NO HÁBIL</t>
  </si>
  <si>
    <t>Datos para validación financiera</t>
  </si>
  <si>
    <t>Verificaciones efectuadas por el(los) miembro(s) del Comité Evaluador:</t>
  </si>
  <si>
    <t>Fecha de expedición RUP:</t>
  </si>
  <si>
    <t>Fecha de última renovación en el registro de los proponentes:</t>
  </si>
  <si>
    <t>Fecha de cierre del proceso:</t>
  </si>
  <si>
    <t>Estado matrícula en Registro Único Empresarial y Social (RUES), consultado en misma fecha de elaboración:</t>
  </si>
  <si>
    <t>Fecha de elaboración:</t>
  </si>
  <si>
    <t>Días (calend.) transcurridos entre exped. RUP y cierre del proceso:</t>
  </si>
  <si>
    <t>Activa</t>
  </si>
  <si>
    <t>Comité Evaluador Financiero</t>
  </si>
  <si>
    <t>A</t>
  </si>
  <si>
    <t>B</t>
  </si>
  <si>
    <t>-</t>
  </si>
  <si>
    <t>Clasificación por tamaño de la empresa:</t>
  </si>
  <si>
    <t>PEQUEÑA EMPRESA</t>
  </si>
  <si>
    <t>GRAN EMPRESA</t>
  </si>
  <si>
    <t>MEDIANA EMPRESA</t>
  </si>
  <si>
    <t>Para MiPyME</t>
  </si>
  <si>
    <t>MICROEMPRESA</t>
  </si>
  <si>
    <t>Faydy Magally Patiño Gomez</t>
  </si>
  <si>
    <t xml:space="preserve">             El proponente, sea persona natural o jurídica y cada uno de los integrantes de la estructura plural debe allegar copia del Registro Único de Proponentes RUP con la información financiera vigente y en firme. Este documento debe tener una fecha de expedición no superior a treinta (30) días calendario anteriores a la fecha de cierre de este proceso de contratación y estar en firme.</t>
  </si>
  <si>
    <t>NOTA: 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</si>
  <si>
    <t>31-DIC.-2019 RUP</t>
  </si>
  <si>
    <t>BALANCE GENERAL CON CORTE A 31 DE DICIEMBRE DEL AÑO: 2023.</t>
  </si>
  <si>
    <t>Profesional Área de Contratación - FDL Barrios Unidos</t>
  </si>
  <si>
    <t>31-DIC.-2023 RUP</t>
  </si>
  <si>
    <t>C</t>
  </si>
  <si>
    <t>31-DIC.2023 RUP</t>
  </si>
  <si>
    <t>Código: GCO-GCI-F107
Versión: 03
Vigencia: 21 de diciembre de 2022
Caso HOLA: 282943</t>
  </si>
  <si>
    <t>Alcaldía de Bogotá D.C.</t>
  </si>
  <si>
    <t>Secretaría Distrital de Gobierno</t>
  </si>
  <si>
    <t>Alcaldía Local de Barrios Unidos</t>
  </si>
  <si>
    <t>Evaluación Financiera y Organizacional - Preliminar</t>
  </si>
  <si>
    <t>Presupuesto Oficial del Proceso</t>
  </si>
  <si>
    <t>Fecha cierre del proceso de selección</t>
  </si>
  <si>
    <t>VERIFICACION DE LOS INDICADORES</t>
  </si>
  <si>
    <t>RESULTADO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</si>
  <si>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</si>
  <si>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</si>
  <si>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</si>
  <si>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</si>
  <si>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</si>
  <si>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</si>
  <si>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</si>
  <si>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</si>
  <si>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CUMPLE</t>
  </si>
  <si>
    <t>HABILITADO</t>
  </si>
  <si>
    <r>
      <rPr>
        <b/>
        <sz val="8"/>
        <rFont val="Tahoma"/>
        <family val="2"/>
      </rPr>
      <t>Proyectó y elaboró:</t>
    </r>
    <r>
      <rPr>
        <sz val="8"/>
        <rFont val="Tahoma"/>
        <family val="2"/>
      </rPr>
      <t xml:space="preserve"> Faydy Magally Patiño Gomez - Contratista - Oficina de Contratación - Alcaldía Local de Barrios Unidos</t>
    </r>
  </si>
  <si>
    <t>OBJETO: “INTERVENTORÍA TÉCNICA, ADMINISTRATIVA, FINANCIERA, CONTABLE, LEGAL, AMBIENTAL Y DE SEGURIDAD Y SALUD EN EL TRABAJO, AL CONTRATO DE OBRA RESULTANTE DEL PROCESO LICITATORIO CUYO OBJETO ES: “CONTRATAR POR EL SISTEMA DE PRECIOS UNITARIOS FIJOS Y A MONTO AGOTABLE PARA EL CONSERVACIÓN DE LA MALLA VIAL LOCAL E INTERMEDIA Y PUENTES SOBRE CUERPOS DE AGUA DE LA LOCALIDAD DE BARRIOS UNIDOS DE LA CIUDAD DE BOGOTÁ D.C.”</t>
  </si>
  <si>
    <r>
      <t xml:space="preserve">NOTA: </t>
    </r>
    <r>
      <rPr>
        <sz val="12"/>
        <rFont val="Garamond"/>
        <family val="1"/>
      </rPr>
      <t>De acuerdo a lo establecido en el pliego definitivo de condiciones del proceso FDLBU-CMA-001-2024(120758), la Capacidad Financiera (CF) y la Capacidad Organizacional (CO) serán calculadas en consideración a la información financiera actualizada del  año fiscal 2023, que se refleje en firme reportada en el RUP.</t>
    </r>
  </si>
  <si>
    <t xml:space="preserve">ARQUITECTURA E INGENIERIA DE CONSULTA ARINCO S.A.S NIT 901094289-2
</t>
  </si>
  <si>
    <t>CONSORCIO MM 2024</t>
  </si>
  <si>
    <t>MT PROJECTS S.A.S                                                          
NIT: 901.272.031 - 3</t>
  </si>
  <si>
    <t>A2M PROYECTOS DE INGENIERIA S.A.S.
NIT: 901267026-6</t>
  </si>
  <si>
    <t>CONSORCIO FENIX</t>
  </si>
  <si>
    <t>NORBERTO BAYONA ESPITIA
NIT: 7223883-1</t>
  </si>
  <si>
    <t>INAR PROYECTOS DE INGENIERIA Y ARQUITECTURA S.A.S
NIT:900926383-5</t>
  </si>
  <si>
    <t>CONSORCIO MALLA VIAL FDLBU</t>
  </si>
  <si>
    <t>BRAIN INGENIERIA VIAL SAS
NIT 900779202-1</t>
  </si>
  <si>
    <t>PRIETO ACEVEDO ENRIQUE HERNANDO
NIT:6769200-1</t>
  </si>
  <si>
    <t xml:space="preserve">D &amp; B INGENIEROS CIVILES S A S
NIT: 830027712-4
</t>
  </si>
  <si>
    <t xml:space="preserve">CONSULTORES DONOVAN S.A.S
NIT: 900644351-9
</t>
  </si>
  <si>
    <t xml:space="preserve">PROES INGENIERÍA S.A.S NIT 901286572-7
</t>
  </si>
  <si>
    <t>GRUPO POSSO S.A.S.
NIT: 800007208-9</t>
  </si>
  <si>
    <t>INGENIERIA MONCADA GONZALEZ &amp; ASOCIADOS S.A.S
NIT: 901438400-2</t>
  </si>
  <si>
    <t>CONSORCIO VIAL BARUNI</t>
  </si>
  <si>
    <t xml:space="preserve">COMPAÑIA CONSULTORA COLOMBIANA TRIPLE C S.A.S - BIC
NIT: 901256066-3
</t>
  </si>
  <si>
    <t xml:space="preserve">LITORAL CONSULTING S.A.S.
NIT : 901499397-9
</t>
  </si>
  <si>
    <t xml:space="preserve">ECOVIAS S.A.S.
NIT : 890104625-1
</t>
  </si>
  <si>
    <t>CONSORCIO INVERCAYENA</t>
  </si>
  <si>
    <t>CAYENA CONSULTORES E INTERVENTORES S.A.S.
NIT 901.013.669-1</t>
  </si>
  <si>
    <t>INVERSIONES INSULARES S.A.S.
NIT: 900807415-2</t>
  </si>
  <si>
    <t>CONSORCIO ICBU 001</t>
  </si>
  <si>
    <t>INGENIERÍA COPEBA SAS
NIT: 901691885-3</t>
  </si>
  <si>
    <t>COPEBA S.A.S
NIT: 830011122-9</t>
  </si>
  <si>
    <t>CONSORCIO LGI</t>
  </si>
  <si>
    <t>GEOTECNIA Y CIMIENTOS INGEOCIM SOCIEDAD POR ACCIONES SIMPLIFICADA
NIT: 800155100-6</t>
  </si>
  <si>
    <t>LÍNEA GLOBAL INGENIERÍA S.A.S.
N.I.T: 900.178.419-1</t>
  </si>
  <si>
    <t>CONSORCIO UNIDOS - PUCC-ICE 01-24</t>
  </si>
  <si>
    <t>INGENIEROS CIVILES ESPECIALISTAS S.A.S.
NIT: 802.008.390-3</t>
  </si>
  <si>
    <t>PROYECTOS URBANOS &amp; CONSTRUCCIONES DEL CARIBE SAS
N.I.T: 830.515.396-3</t>
  </si>
  <si>
    <t>CONSORCIO DS</t>
  </si>
  <si>
    <t>SESAC S A
NIT: 800064761-3</t>
  </si>
  <si>
    <t>DEIGMA S A S
NIT: 900498688-9</t>
  </si>
  <si>
    <t>CONSORCIO INTERVIAL AL</t>
  </si>
  <si>
    <t>ALIANZA INTEGRAL DE PROYECTOS SAS BIC
NIT: 901506750-7</t>
  </si>
  <si>
    <t>LATINOCONSULT S.A.S
NIT: 901347420-9</t>
  </si>
  <si>
    <t xml:space="preserve">R &amp; M CONSTRUCCIONES E INTERVENTORIAS S A S
NIT: 830028126-2
</t>
  </si>
  <si>
    <t>CONSORCIO IM INGENIEROS</t>
  </si>
  <si>
    <t>INPROTEKTO LIMITADA
NIT: 800032486-5</t>
  </si>
  <si>
    <t>MANUEL EDUARDO ALVAREZ VANEGAS
NIT: 1074133645-1</t>
  </si>
  <si>
    <t xml:space="preserve">PROJEKTA LIMITADA INGENIEROS CONSULTORES
NIT: 860531577-6
</t>
  </si>
  <si>
    <t>CONSORCIO FEM – 34</t>
  </si>
  <si>
    <t>MONTENEGRO Y COMPAÑIA S.A.S.
NIT: 901367472-7</t>
  </si>
  <si>
    <t>EJECUCION Y GERENCIA DE PROYECTOS SAS
NIT: 900599732-9</t>
  </si>
  <si>
    <t>FLAVIO RICARDO JIMENEZ MEJIA
NIT: 3226596-1</t>
  </si>
  <si>
    <t>Proceso:  FDLBU-CMA-001-2024(120758)</t>
  </si>
  <si>
    <r>
      <t xml:space="preserve">Objeto: </t>
    </r>
    <r>
      <rPr>
        <sz val="10"/>
        <rFont val="Arial"/>
        <family val="2"/>
      </rPr>
      <t xml:space="preserve"> </t>
    </r>
    <r>
      <rPr>
        <i/>
        <sz val="9"/>
        <rFont val="Arial"/>
        <family val="2"/>
      </rPr>
      <t>"INTERVENTORÍA TÉCNICA, ADMINISTRATIVA, FINANCIERA, CONTABLE, LEGAL, AMBIENTAL Y DE SEGURIDAD Y SALUD EN EL TRABAJO, AL CONTRATO DE OBRA RESULTANTE DEL PROCESO LICITATORIO CUYO OBJETO ES: “CONTRATAR POR EL SISTEMA DE PRECIOS UNITARIOS FIJOS Y A MONTO AGOTABLE PARA EL CONSERVACIÓN DE LA MALLA VIAL LOCAL E INTERMEDIA Y PUENTES SOBRE CUERPOS DE AGUA DE LA LOCALIDAD DE BARRIOS UNIDOS DE LA CIUDAD DE BOGOTÁ D.C.”</t>
    </r>
  </si>
  <si>
    <t>Bogotá D.C. 09 de Diciembre de 2024</t>
  </si>
  <si>
    <t>ARQUITECTURA E INGENIERIA DE CONSULTA ARINCO S.A.S</t>
  </si>
  <si>
    <t xml:space="preserve">CONSORCIO MALLA VIAL FDLBU
</t>
  </si>
  <si>
    <t>D &amp; B INGENIEROS CIVILES S A S</t>
  </si>
  <si>
    <t>CONSULTORES DONOVAN S.A.S</t>
  </si>
  <si>
    <t>PROES INGENIERÍA S.A.S</t>
  </si>
  <si>
    <t>COMPAÑIA CONSULTORA COLOMBIANA TRIPLE C S.A.S - BIC</t>
  </si>
  <si>
    <t>LITORAL CONSULTING S.A.S.</t>
  </si>
  <si>
    <t>ECOVIAS S.A.S.</t>
  </si>
  <si>
    <t xml:space="preserve">CONSORCIO INVERCAYENA
</t>
  </si>
  <si>
    <t>R &amp; M CONSTRUCCIONES E INTERVENTORIAS S A S</t>
  </si>
  <si>
    <t>PROJEKTA LIMITADA INGENIEROS CONSULTORES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</si>
</sst>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quot;$&quot;\ #,##0;[Red]\-&quot;$&quot;\ #,##0"/>
    <numFmt numFmtId="165" formatCode="0.0"/>
    <numFmt numFmtId="166" formatCode="[$-C0A]dd\-mmm\-yy;@"/>
    <numFmt numFmtId="167" formatCode="##\ &quot;días&quot;"/>
    <numFmt numFmtId="168" formatCode="[$-F800]dddd\,\ mmmm\ dd\,\ yyyy"/>
    <numFmt numFmtId="169" formatCode="0\ &quot;días&quot;"/>
    <numFmt numFmtId="170" formatCode="&quot;$&quot;\ #,##0"/>
  </numFmts>
  <fonts count="26" x14ac:knownFonts="1">
    <font>
      <sz val="10"/>
      <name val="Arial"/>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i/>
      <sz val="12"/>
      <name val="Garamond"/>
      <family val="1"/>
    </font>
    <font>
      <b/>
      <sz val="12"/>
      <color theme="0"/>
      <name val="Garamond"/>
      <family val="1"/>
    </font>
    <font>
      <b/>
      <sz val="11"/>
      <color theme="1"/>
      <name val="Calibri"/>
      <family val="2"/>
      <scheme val="minor"/>
    </font>
    <font>
      <sz val="10"/>
      <color theme="1"/>
      <name val="Tahoma"/>
      <family val="2"/>
    </font>
    <font>
      <b/>
      <sz val="10"/>
      <color theme="1"/>
      <name val="Tahoma"/>
      <family val="2"/>
    </font>
    <font>
      <b/>
      <sz val="10"/>
      <color indexed="8"/>
      <name val="Tahoma"/>
      <family val="2"/>
    </font>
    <font>
      <sz val="10"/>
      <color indexed="8"/>
      <name val="Tahoma"/>
      <family val="2"/>
    </font>
    <font>
      <b/>
      <sz val="10"/>
      <name val="Arial"/>
      <family val="2"/>
    </font>
    <font>
      <sz val="9"/>
      <name val="Tahoma"/>
      <family val="2"/>
    </font>
    <font>
      <i/>
      <sz val="9"/>
      <name val="Arial"/>
      <family val="2"/>
    </font>
    <font>
      <b/>
      <sz val="11"/>
      <color theme="1"/>
      <name val="Tahoma"/>
      <family val="2"/>
    </font>
    <font>
      <sz val="11"/>
      <color theme="1"/>
      <name val="Tahoma"/>
      <family val="2"/>
    </font>
    <font>
      <sz val="10"/>
      <name val="Tahoma"/>
      <family val="2"/>
    </font>
    <font>
      <sz val="8"/>
      <name val="Tahoma"/>
      <family val="2"/>
    </font>
    <font>
      <b/>
      <sz val="8"/>
      <name val="Tahoma"/>
      <family val="2"/>
    </font>
  </fonts>
  <fills count="8">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right style="thin">
        <color indexed="64"/>
      </right>
      <top/>
      <bottom style="thin">
        <color auto="1"/>
      </bottom>
      <diagonal/>
    </border>
    <border>
      <left/>
      <right style="thin">
        <color indexed="64"/>
      </right>
      <top/>
      <bottom/>
      <diagonal/>
    </border>
    <border>
      <left/>
      <right style="thin">
        <color auto="1"/>
      </right>
      <top style="medium">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theme="0"/>
      </left>
      <right style="medium">
        <color theme="0"/>
      </right>
      <top style="medium">
        <color theme="0"/>
      </top>
      <bottom style="medium">
        <color theme="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s>
  <cellStyleXfs count="5">
    <xf numFmtId="0" fontId="0"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1" fillId="0" borderId="0"/>
  </cellStyleXfs>
  <cellXfs count="175">
    <xf numFmtId="0" fontId="0" fillId="0" borderId="0" xfId="0"/>
    <xf numFmtId="0" fontId="4" fillId="0" borderId="0" xfId="0" applyFont="1"/>
    <xf numFmtId="0" fontId="3" fillId="0" borderId="0" xfId="0" applyFont="1" applyAlignment="1">
      <alignment horizontal="center" vertical="center" wrapText="1"/>
    </xf>
    <xf numFmtId="0" fontId="4" fillId="0" borderId="0" xfId="0" applyFont="1" applyAlignment="1">
      <alignment vertical="center"/>
    </xf>
    <xf numFmtId="41" fontId="4" fillId="0" borderId="0" xfId="0" applyNumberFormat="1" applyFont="1" applyAlignment="1">
      <alignment vertical="center"/>
    </xf>
    <xf numFmtId="0" fontId="3" fillId="0" borderId="0" xfId="0" applyFont="1" applyAlignment="1">
      <alignment vertical="center" wrapText="1"/>
    </xf>
    <xf numFmtId="0" fontId="3" fillId="0" borderId="0" xfId="0" applyFont="1" applyAlignment="1">
      <alignment vertical="top" wrapText="1"/>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xf>
    <xf numFmtId="9" fontId="8" fillId="0" borderId="1" xfId="0" applyNumberFormat="1" applyFont="1" applyBorder="1" applyAlignment="1">
      <alignment horizontal="center" vertical="center" wrapText="1"/>
    </xf>
    <xf numFmtId="0" fontId="8" fillId="3" borderId="4" xfId="0" applyFont="1" applyFill="1" applyBorder="1" applyAlignment="1">
      <alignment horizontal="left" vertical="center" wrapText="1"/>
    </xf>
    <xf numFmtId="0" fontId="8" fillId="5" borderId="4" xfId="0" applyFont="1" applyFill="1" applyBorder="1" applyAlignment="1">
      <alignment horizontal="center" vertical="center"/>
    </xf>
    <xf numFmtId="0" fontId="8" fillId="5" borderId="1" xfId="0" applyFont="1" applyFill="1" applyBorder="1" applyAlignment="1">
      <alignment horizontal="center" vertical="center"/>
    </xf>
    <xf numFmtId="4" fontId="9"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10" fontId="7" fillId="0" borderId="1" xfId="1" applyNumberFormat="1" applyFont="1" applyFill="1" applyBorder="1" applyAlignment="1">
      <alignment horizontal="center" vertical="center"/>
    </xf>
    <xf numFmtId="0" fontId="8" fillId="0" borderId="4" xfId="0" applyFont="1" applyBorder="1" applyAlignment="1">
      <alignment horizontal="center" vertical="center"/>
    </xf>
    <xf numFmtId="9" fontId="7" fillId="0" borderId="1" xfId="1" applyFont="1" applyFill="1" applyBorder="1" applyAlignment="1">
      <alignment horizontal="center" vertical="center"/>
    </xf>
    <xf numFmtId="0" fontId="8" fillId="6" borderId="1" xfId="0" applyFont="1" applyFill="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left" vertical="center" wrapText="1"/>
    </xf>
    <xf numFmtId="0" fontId="8" fillId="0" borderId="4" xfId="0" applyFont="1" applyBorder="1" applyAlignment="1">
      <alignment horizontal="left" vertical="center" wrapText="1"/>
    </xf>
    <xf numFmtId="0" fontId="8" fillId="0" borderId="4" xfId="0" applyFont="1" applyBorder="1" applyAlignment="1">
      <alignment horizontal="center" vertical="center" wrapText="1"/>
    </xf>
    <xf numFmtId="0" fontId="8" fillId="0" borderId="12" xfId="0" applyFont="1" applyBorder="1" applyAlignment="1">
      <alignment horizontal="centerContinuous" vertical="center" wrapText="1"/>
    </xf>
    <xf numFmtId="0" fontId="8" fillId="0" borderId="13" xfId="0" applyFont="1" applyBorder="1" applyAlignment="1">
      <alignment horizontal="centerContinuous" vertical="center" wrapText="1"/>
    </xf>
    <xf numFmtId="164" fontId="7" fillId="0" borderId="1" xfId="0" applyNumberFormat="1" applyFont="1" applyBorder="1" applyAlignment="1">
      <alignment horizontal="right" vertical="center"/>
    </xf>
    <xf numFmtId="2" fontId="7" fillId="0" borderId="1" xfId="1" applyNumberFormat="1" applyFont="1" applyFill="1" applyBorder="1" applyAlignment="1">
      <alignment horizontal="center" vertical="center"/>
    </xf>
    <xf numFmtId="0" fontId="8" fillId="4" borderId="12" xfId="0" applyFont="1" applyFill="1" applyBorder="1" applyAlignment="1">
      <alignment horizontal="centerContinuous" vertical="center"/>
    </xf>
    <xf numFmtId="0" fontId="8" fillId="4" borderId="13" xfId="0" applyFont="1" applyFill="1" applyBorder="1" applyAlignment="1">
      <alignment horizontal="centerContinuous"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7" fillId="0" borderId="0" xfId="0" applyFont="1" applyAlignment="1">
      <alignment horizontal="center" vertical="center" wrapText="1"/>
    </xf>
    <xf numFmtId="0" fontId="8" fillId="0" borderId="0" xfId="0" applyFont="1" applyAlignment="1">
      <alignment vertical="top"/>
    </xf>
    <xf numFmtId="0" fontId="8" fillId="0" borderId="4" xfId="0" quotePrefix="1" applyFont="1" applyBorder="1" applyAlignment="1">
      <alignment horizontal="left" vertical="center" wrapText="1"/>
    </xf>
    <xf numFmtId="0" fontId="8" fillId="4" borderId="4" xfId="0" applyFont="1" applyFill="1" applyBorder="1" applyAlignment="1">
      <alignment horizontal="centerContinuous" vertical="center"/>
    </xf>
    <xf numFmtId="164" fontId="7" fillId="0" borderId="1" xfId="0" applyNumberFormat="1" applyFont="1" applyBorder="1" applyAlignment="1">
      <alignment vertical="center"/>
    </xf>
    <xf numFmtId="164" fontId="8" fillId="3" borderId="1" xfId="0" applyNumberFormat="1" applyFont="1" applyFill="1" applyBorder="1" applyAlignment="1">
      <alignment vertical="center"/>
    </xf>
    <xf numFmtId="0" fontId="11" fillId="0" borderId="3" xfId="0" quotePrefix="1" applyFont="1" applyBorder="1" applyAlignment="1">
      <alignment horizontal="left" vertical="center" indent="2"/>
    </xf>
    <xf numFmtId="14" fontId="8" fillId="0" borderId="1" xfId="0" quotePrefix="1" applyNumberFormat="1" applyFont="1" applyBorder="1" applyAlignment="1">
      <alignment horizontal="center" vertical="center" wrapText="1"/>
    </xf>
    <xf numFmtId="2" fontId="4" fillId="0" borderId="1" xfId="0" applyNumberFormat="1" applyFont="1" applyBorder="1" applyAlignment="1">
      <alignment horizontal="center" vertical="center"/>
    </xf>
    <xf numFmtId="9" fontId="4" fillId="0" borderId="1" xfId="0" applyNumberFormat="1" applyFont="1" applyBorder="1" applyAlignment="1">
      <alignment horizontal="center" vertical="center"/>
    </xf>
    <xf numFmtId="165" fontId="4" fillId="0" borderId="1" xfId="0" applyNumberFormat="1" applyFont="1" applyBorder="1" applyAlignment="1">
      <alignment horizontal="center" vertical="center"/>
    </xf>
    <xf numFmtId="164" fontId="4" fillId="0" borderId="1" xfId="0" applyNumberFormat="1" applyFont="1" applyBorder="1" applyAlignment="1">
      <alignment vertical="center"/>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7" fillId="0" borderId="3" xfId="0" applyFont="1" applyBorder="1" applyAlignment="1">
      <alignment horizontal="left" vertical="center" indent="2"/>
    </xf>
    <xf numFmtId="0" fontId="8" fillId="0" borderId="3" xfId="0" applyFont="1" applyBorder="1" applyAlignment="1">
      <alignment horizontal="center" vertical="center"/>
    </xf>
    <xf numFmtId="0" fontId="4" fillId="0" borderId="14" xfId="0" applyFont="1" applyBorder="1"/>
    <xf numFmtId="0" fontId="4" fillId="0" borderId="0" xfId="0" applyFont="1" applyAlignment="1">
      <alignment horizontal="center"/>
    </xf>
    <xf numFmtId="166" fontId="4" fillId="0" borderId="0" xfId="0" applyNumberFormat="1" applyFont="1" applyAlignment="1">
      <alignment horizontal="center"/>
    </xf>
    <xf numFmtId="167" fontId="4" fillId="0" borderId="0" xfId="0" applyNumberFormat="1" applyFont="1" applyAlignment="1">
      <alignment horizontal="center"/>
    </xf>
    <xf numFmtId="168" fontId="8" fillId="0" borderId="3" xfId="0" quotePrefix="1" applyNumberFormat="1" applyFont="1" applyBorder="1" applyAlignment="1">
      <alignment horizontal="right" vertical="center"/>
    </xf>
    <xf numFmtId="168" fontId="8" fillId="0" borderId="3" xfId="0" applyNumberFormat="1" applyFont="1" applyBorder="1" applyAlignment="1">
      <alignment horizontal="right" vertical="center" wrapText="1"/>
    </xf>
    <xf numFmtId="0" fontId="8" fillId="0" borderId="13" xfId="0" applyFont="1" applyBorder="1" applyAlignment="1">
      <alignment horizontal="left" vertical="center"/>
    </xf>
    <xf numFmtId="0" fontId="8" fillId="4" borderId="1" xfId="0" quotePrefix="1" applyFont="1" applyFill="1" applyBorder="1" applyAlignment="1">
      <alignment horizontal="center" vertical="center" wrapText="1"/>
    </xf>
    <xf numFmtId="0" fontId="8" fillId="0" borderId="0" xfId="0" applyFont="1" applyAlignment="1">
      <alignment horizontal="center" vertical="center"/>
    </xf>
    <xf numFmtId="0" fontId="7" fillId="0" borderId="0" xfId="0" quotePrefix="1" applyFont="1" applyAlignment="1">
      <alignment horizontal="center" vertical="center"/>
    </xf>
    <xf numFmtId="0" fontId="12" fillId="0" borderId="12" xfId="0" applyFont="1" applyBorder="1" applyAlignment="1">
      <alignment horizontal="center" vertical="center"/>
    </xf>
    <xf numFmtId="0" fontId="7" fillId="0" borderId="4" xfId="0" applyFont="1" applyBorder="1" applyAlignment="1">
      <alignment vertical="center"/>
    </xf>
    <xf numFmtId="3" fontId="7" fillId="0" borderId="1" xfId="0" applyNumberFormat="1" applyFont="1" applyBorder="1" applyAlignment="1">
      <alignment horizontal="center" vertical="center"/>
    </xf>
    <xf numFmtId="0" fontId="8"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9" fontId="8" fillId="4" borderId="1" xfId="0" applyNumberFormat="1" applyFont="1" applyFill="1" applyBorder="1" applyAlignment="1">
      <alignment horizontal="center" vertical="center"/>
    </xf>
    <xf numFmtId="164" fontId="7" fillId="4" borderId="1" xfId="0" applyNumberFormat="1" applyFont="1" applyFill="1" applyBorder="1" applyAlignment="1">
      <alignment horizontal="right" vertical="center"/>
    </xf>
    <xf numFmtId="2" fontId="7" fillId="4" borderId="1" xfId="1" applyNumberFormat="1" applyFont="1" applyFill="1" applyBorder="1" applyAlignment="1">
      <alignment horizontal="center" vertical="center"/>
    </xf>
    <xf numFmtId="4" fontId="10" fillId="4" borderId="1" xfId="0" applyNumberFormat="1" applyFont="1" applyFill="1" applyBorder="1" applyAlignment="1">
      <alignment horizontal="center" vertical="center"/>
    </xf>
    <xf numFmtId="10" fontId="10" fillId="4" borderId="1" xfId="1" applyNumberFormat="1" applyFont="1" applyFill="1" applyBorder="1" applyAlignment="1">
      <alignment horizontal="center" vertical="center"/>
    </xf>
    <xf numFmtId="3" fontId="10" fillId="4" borderId="1" xfId="0" applyNumberFormat="1" applyFont="1" applyFill="1" applyBorder="1" applyAlignment="1">
      <alignment horizontal="center" vertical="center"/>
    </xf>
    <xf numFmtId="164" fontId="10" fillId="4" borderId="1" xfId="0" applyNumberFormat="1" applyFont="1" applyFill="1" applyBorder="1" applyAlignment="1">
      <alignment horizontal="center" vertical="center"/>
    </xf>
    <xf numFmtId="9" fontId="7" fillId="4" borderId="1" xfId="1" applyFont="1" applyFill="1" applyBorder="1" applyAlignment="1">
      <alignment horizontal="center" vertical="center"/>
    </xf>
    <xf numFmtId="0" fontId="7" fillId="4" borderId="15" xfId="0" applyFont="1" applyFill="1" applyBorder="1" applyAlignment="1">
      <alignment horizontal="center" vertical="center"/>
    </xf>
    <xf numFmtId="0" fontId="7" fillId="4" borderId="16" xfId="0" applyFont="1" applyFill="1" applyBorder="1" applyAlignment="1">
      <alignment horizontal="center" vertical="center"/>
    </xf>
    <xf numFmtId="49" fontId="8" fillId="4" borderId="1" xfId="0" quotePrefix="1" applyNumberFormat="1" applyFont="1" applyFill="1" applyBorder="1" applyAlignment="1">
      <alignment horizontal="center" vertical="center" wrapText="1"/>
    </xf>
    <xf numFmtId="0" fontId="8" fillId="0" borderId="14" xfId="0" applyFont="1" applyBorder="1" applyAlignment="1">
      <alignment vertical="top"/>
    </xf>
    <xf numFmtId="168" fontId="8" fillId="0" borderId="19" xfId="0" quotePrefix="1" applyNumberFormat="1" applyFont="1" applyBorder="1" applyAlignment="1">
      <alignment horizontal="left" vertical="center"/>
    </xf>
    <xf numFmtId="168" fontId="7" fillId="0" borderId="17" xfId="0" quotePrefix="1" applyNumberFormat="1" applyFont="1" applyBorder="1" applyAlignment="1">
      <alignment horizontal="left" vertical="center"/>
    </xf>
    <xf numFmtId="0" fontId="8" fillId="0" borderId="18" xfId="0" applyFont="1" applyBorder="1" applyAlignment="1">
      <alignment vertical="top"/>
    </xf>
    <xf numFmtId="0" fontId="8" fillId="0" borderId="14" xfId="0" quotePrefix="1" applyFont="1" applyBorder="1" applyAlignment="1">
      <alignment vertical="center"/>
    </xf>
    <xf numFmtId="0" fontId="8" fillId="0" borderId="6" xfId="0" quotePrefix="1" applyFont="1" applyBorder="1" applyAlignment="1">
      <alignment vertical="center"/>
    </xf>
    <xf numFmtId="0" fontId="8" fillId="0" borderId="19" xfId="0" quotePrefix="1" applyFont="1" applyBorder="1" applyAlignment="1">
      <alignment horizontal="left"/>
    </xf>
    <xf numFmtId="0" fontId="8" fillId="0" borderId="20" xfId="0" quotePrefix="1" applyFont="1" applyBorder="1" applyAlignment="1">
      <alignment horizontal="left" vertical="top"/>
    </xf>
    <xf numFmtId="0" fontId="4" fillId="0" borderId="0" xfId="0" quotePrefix="1" applyFont="1" applyAlignment="1">
      <alignment horizontal="center" vertical="center" wrapText="1"/>
    </xf>
    <xf numFmtId="0" fontId="4" fillId="0" borderId="0" xfId="0" quotePrefix="1" applyFont="1" applyAlignment="1">
      <alignment horizontal="center"/>
    </xf>
    <xf numFmtId="0" fontId="4" fillId="0" borderId="3" xfId="0" applyFont="1" applyBorder="1"/>
    <xf numFmtId="0" fontId="5" fillId="0" borderId="3" xfId="0" applyFont="1" applyBorder="1"/>
    <xf numFmtId="0" fontId="5" fillId="0" borderId="0" xfId="0" applyFont="1"/>
    <xf numFmtId="0" fontId="3" fillId="0" borderId="19" xfId="0" quotePrefix="1" applyFont="1" applyBorder="1" applyAlignment="1">
      <alignment horizontal="left"/>
    </xf>
    <xf numFmtId="0" fontId="4" fillId="0" borderId="3" xfId="0" applyFont="1" applyBorder="1" applyAlignment="1">
      <alignment horizontal="center"/>
    </xf>
    <xf numFmtId="0" fontId="4" fillId="0" borderId="3" xfId="0" quotePrefix="1" applyFont="1" applyBorder="1" applyAlignment="1">
      <alignment horizontal="left"/>
    </xf>
    <xf numFmtId="169" fontId="4" fillId="0" borderId="0" xfId="0" applyNumberFormat="1" applyFont="1" applyAlignment="1">
      <alignment horizontal="center"/>
    </xf>
    <xf numFmtId="0" fontId="4" fillId="0" borderId="3" xfId="0" quotePrefix="1" applyFont="1" applyBorder="1" applyAlignment="1">
      <alignment horizontal="left" wrapText="1"/>
    </xf>
    <xf numFmtId="0" fontId="0" fillId="0" borderId="17" xfId="0" applyBorder="1"/>
    <xf numFmtId="0" fontId="0" fillId="0" borderId="18" xfId="0" applyBorder="1"/>
    <xf numFmtId="0" fontId="8" fillId="0" borderId="16" xfId="0" applyFont="1" applyBorder="1" applyAlignment="1">
      <alignment horizontal="centerContinuous" vertical="center" wrapText="1"/>
    </xf>
    <xf numFmtId="0" fontId="0" fillId="7" borderId="0" xfId="0" applyFill="1"/>
    <xf numFmtId="0" fontId="1" fillId="7" borderId="0" xfId="4" applyFill="1"/>
    <xf numFmtId="14" fontId="19" fillId="7" borderId="0" xfId="4" applyNumberFormat="1" applyFont="1" applyFill="1" applyAlignment="1">
      <alignment horizontal="left" vertical="center"/>
    </xf>
    <xf numFmtId="0" fontId="2" fillId="7" borderId="0" xfId="0" applyFont="1" applyFill="1"/>
    <xf numFmtId="0" fontId="2" fillId="0" borderId="0" xfId="0" applyFont="1"/>
    <xf numFmtId="0" fontId="21" fillId="7" borderId="0" xfId="4" applyFont="1" applyFill="1" applyAlignment="1">
      <alignment vertical="center" wrapText="1"/>
    </xf>
    <xf numFmtId="0" fontId="13" fillId="7" borderId="0" xfId="4" applyFont="1" applyFill="1" applyAlignment="1">
      <alignment vertical="center"/>
    </xf>
    <xf numFmtId="0" fontId="15" fillId="7" borderId="0" xfId="4" applyFont="1" applyFill="1" applyAlignment="1">
      <alignment horizontal="center" vertical="center" wrapText="1"/>
    </xf>
    <xf numFmtId="0" fontId="15" fillId="0" borderId="29" xfId="4" applyFont="1" applyBorder="1" applyAlignment="1">
      <alignment horizontal="center" vertical="center" wrapText="1"/>
    </xf>
    <xf numFmtId="0" fontId="15" fillId="7" borderId="1" xfId="0" applyFont="1" applyFill="1" applyBorder="1" applyAlignment="1">
      <alignment horizontal="left" wrapText="1"/>
    </xf>
    <xf numFmtId="0" fontId="14" fillId="0" borderId="0" xfId="4" applyFont="1" applyAlignment="1">
      <alignment horizontal="center" vertical="center" wrapText="1"/>
    </xf>
    <xf numFmtId="0" fontId="14" fillId="7" borderId="0" xfId="4" applyFont="1" applyFill="1" applyAlignment="1">
      <alignment horizontal="center" vertical="center" wrapText="1"/>
    </xf>
    <xf numFmtId="0" fontId="21" fillId="7" borderId="0" xfId="4" applyFont="1" applyFill="1" applyAlignment="1">
      <alignment horizontal="center" vertical="center" wrapText="1"/>
    </xf>
    <xf numFmtId="0" fontId="13" fillId="7" borderId="0" xfId="4" applyFont="1" applyFill="1" applyAlignment="1">
      <alignment horizontal="center" vertical="center"/>
    </xf>
    <xf numFmtId="14" fontId="19" fillId="0" borderId="1" xfId="0" applyNumberFormat="1" applyFont="1" applyBorder="1" applyAlignment="1">
      <alignment horizontal="left" vertical="center"/>
    </xf>
    <xf numFmtId="0" fontId="15" fillId="0" borderId="1" xfId="0" applyFont="1" applyBorder="1" applyAlignment="1">
      <alignment horizontal="center" vertical="center" wrapText="1"/>
    </xf>
    <xf numFmtId="0" fontId="0" fillId="0" borderId="0" xfId="0" applyAlignment="1">
      <alignment horizontal="center"/>
    </xf>
    <xf numFmtId="0" fontId="14" fillId="0" borderId="1" xfId="0" quotePrefix="1" applyFont="1" applyBorder="1" applyAlignment="1">
      <alignment horizontal="left" vertical="center" wrapText="1"/>
    </xf>
    <xf numFmtId="0" fontId="2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4" fillId="0" borderId="1" xfId="0" applyFont="1" applyBorder="1" applyAlignment="1">
      <alignment horizontal="left" vertical="center" wrapText="1"/>
    </xf>
    <xf numFmtId="0" fontId="13" fillId="7" borderId="0" xfId="4" applyFont="1" applyFill="1" applyAlignment="1">
      <alignment horizontal="center" vertical="center" wrapText="1"/>
    </xf>
    <xf numFmtId="0" fontId="1" fillId="0" borderId="0" xfId="4"/>
    <xf numFmtId="0" fontId="0" fillId="0" borderId="32" xfId="0" applyBorder="1"/>
    <xf numFmtId="0" fontId="4" fillId="0" borderId="2" xfId="0" applyFont="1" applyBorder="1" applyAlignment="1">
      <alignment horizontal="center"/>
    </xf>
    <xf numFmtId="0" fontId="4" fillId="0" borderId="6" xfId="0" applyFont="1" applyBorder="1" applyAlignment="1">
      <alignment horizontal="center"/>
    </xf>
    <xf numFmtId="0" fontId="8" fillId="0" borderId="33" xfId="0" quotePrefix="1" applyFont="1" applyBorder="1" applyAlignment="1">
      <alignment vertical="center"/>
    </xf>
    <xf numFmtId="0" fontId="8" fillId="0" borderId="21" xfId="0" quotePrefix="1" applyFont="1" applyBorder="1" applyAlignment="1">
      <alignment vertical="center"/>
    </xf>
    <xf numFmtId="0" fontId="7" fillId="0" borderId="33" xfId="0" applyFont="1" applyBorder="1" applyAlignment="1">
      <alignment horizontal="center" vertical="center" wrapText="1"/>
    </xf>
    <xf numFmtId="0" fontId="7" fillId="0" borderId="22" xfId="0" applyFont="1" applyBorder="1" applyAlignment="1">
      <alignment horizontal="center" vertical="center" wrapText="1"/>
    </xf>
    <xf numFmtId="0" fontId="4" fillId="0" borderId="22" xfId="0" applyFont="1" applyBorder="1" applyAlignment="1">
      <alignment vertical="center"/>
    </xf>
    <xf numFmtId="0" fontId="8" fillId="0" borderId="22" xfId="0" applyFont="1" applyBorder="1" applyAlignment="1">
      <alignment horizontal="center" vertical="center"/>
    </xf>
    <xf numFmtId="0" fontId="7" fillId="0" borderId="22" xfId="0" quotePrefix="1" applyFont="1" applyBorder="1" applyAlignment="1">
      <alignment horizontal="center" vertical="center"/>
    </xf>
    <xf numFmtId="0" fontId="8" fillId="0" borderId="22" xfId="0" applyFont="1" applyBorder="1" applyAlignment="1">
      <alignment vertical="top"/>
    </xf>
    <xf numFmtId="0" fontId="8" fillId="0" borderId="33" xfId="0" applyFont="1" applyBorder="1" applyAlignment="1">
      <alignment vertical="top"/>
    </xf>
    <xf numFmtId="0" fontId="8" fillId="0" borderId="34" xfId="0" applyFont="1" applyBorder="1" applyAlignment="1">
      <alignment vertical="top"/>
    </xf>
    <xf numFmtId="0" fontId="4" fillId="0" borderId="33" xfId="0" applyFont="1" applyBorder="1"/>
    <xf numFmtId="0" fontId="4" fillId="0" borderId="22" xfId="0" applyFont="1" applyBorder="1"/>
    <xf numFmtId="166" fontId="4" fillId="0" borderId="22" xfId="0" applyNumberFormat="1" applyFont="1" applyBorder="1" applyAlignment="1">
      <alignment horizontal="center"/>
    </xf>
    <xf numFmtId="0" fontId="4" fillId="0" borderId="22" xfId="0" applyFont="1" applyBorder="1" applyAlignment="1">
      <alignment horizontal="center"/>
    </xf>
    <xf numFmtId="169" fontId="4" fillId="0" borderId="22" xfId="0" applyNumberFormat="1" applyFont="1" applyBorder="1" applyAlignment="1">
      <alignment horizontal="center"/>
    </xf>
    <xf numFmtId="167" fontId="4" fillId="0" borderId="22" xfId="0" applyNumberFormat="1" applyFont="1" applyBorder="1" applyAlignment="1">
      <alignment horizontal="center"/>
    </xf>
    <xf numFmtId="0" fontId="4" fillId="0" borderId="22" xfId="0" quotePrefix="1" applyFont="1" applyBorder="1" applyAlignment="1">
      <alignment horizontal="center" vertical="center" wrapText="1"/>
    </xf>
    <xf numFmtId="0" fontId="0" fillId="0" borderId="34" xfId="0" applyBorder="1"/>
    <xf numFmtId="0" fontId="4" fillId="0" borderId="7" xfId="0" applyFont="1" applyBorder="1" applyAlignment="1">
      <alignment horizontal="center"/>
    </xf>
    <xf numFmtId="0" fontId="4" fillId="0" borderId="4" xfId="0" applyFont="1" applyBorder="1" applyAlignment="1">
      <alignment horizontal="center"/>
    </xf>
    <xf numFmtId="0" fontId="7" fillId="0" borderId="8" xfId="0" applyFont="1" applyBorder="1" applyAlignment="1">
      <alignment horizontal="left" vertical="center" wrapText="1"/>
    </xf>
    <xf numFmtId="0" fontId="7" fillId="0" borderId="5" xfId="0" applyFont="1" applyBorder="1" applyAlignment="1">
      <alignment horizontal="left" vertical="center"/>
    </xf>
    <xf numFmtId="0" fontId="6" fillId="0" borderId="9" xfId="0" applyFont="1" applyBorder="1" applyAlignment="1">
      <alignment horizontal="center" vertical="center" readingOrder="1"/>
    </xf>
    <xf numFmtId="0" fontId="6" fillId="0" borderId="2" xfId="0" applyFont="1" applyBorder="1" applyAlignment="1">
      <alignment horizontal="center" vertical="center" readingOrder="1"/>
    </xf>
    <xf numFmtId="0" fontId="6" fillId="0" borderId="23" xfId="0" applyFont="1" applyBorder="1" applyAlignment="1">
      <alignment horizontal="center" vertical="center" readingOrder="1"/>
    </xf>
    <xf numFmtId="0" fontId="6" fillId="0" borderId="10" xfId="0" applyFont="1" applyBorder="1" applyAlignment="1">
      <alignment horizontal="center" vertical="center" readingOrder="1"/>
    </xf>
    <xf numFmtId="0" fontId="6" fillId="0" borderId="0" xfId="0" applyFont="1" applyAlignment="1">
      <alignment horizontal="center" vertical="center" readingOrder="1"/>
    </xf>
    <xf numFmtId="0" fontId="6" fillId="0" borderId="22" xfId="0" applyFont="1" applyBorder="1" applyAlignment="1">
      <alignment horizontal="center" vertical="center" readingOrder="1"/>
    </xf>
    <xf numFmtId="0" fontId="6" fillId="0" borderId="11" xfId="0" applyFont="1" applyBorder="1" applyAlignment="1">
      <alignment horizontal="center" vertical="center" readingOrder="1"/>
    </xf>
    <xf numFmtId="0" fontId="6" fillId="0" borderId="6" xfId="0" applyFont="1" applyBorder="1" applyAlignment="1">
      <alignment horizontal="center" vertical="center" readingOrder="1"/>
    </xf>
    <xf numFmtId="0" fontId="6" fillId="0" borderId="21" xfId="0" applyFont="1" applyBorder="1" applyAlignment="1">
      <alignment horizontal="center" vertical="center" readingOrder="1"/>
    </xf>
    <xf numFmtId="0" fontId="23" fillId="7" borderId="0" xfId="0" applyFont="1" applyFill="1" applyAlignment="1">
      <alignment horizontal="left" vertical="center" wrapText="1"/>
    </xf>
    <xf numFmtId="0" fontId="24" fillId="7" borderId="0" xfId="0" applyFont="1" applyFill="1" applyAlignment="1">
      <alignment horizontal="left" vertical="center" wrapText="1"/>
    </xf>
    <xf numFmtId="0" fontId="18" fillId="0" borderId="24" xfId="0" applyFont="1" applyBorder="1" applyAlignment="1">
      <alignment horizontal="left"/>
    </xf>
    <xf numFmtId="0" fontId="18" fillId="0" borderId="25" xfId="0" applyFont="1" applyBorder="1" applyAlignment="1">
      <alignment horizontal="left"/>
    </xf>
    <xf numFmtId="0" fontId="18" fillId="0" borderId="26" xfId="0" applyFont="1" applyBorder="1" applyAlignment="1">
      <alignment horizontal="left"/>
    </xf>
    <xf numFmtId="0" fontId="15" fillId="7" borderId="0" xfId="4" applyFont="1" applyFill="1" applyAlignment="1">
      <alignment horizontal="center"/>
    </xf>
    <xf numFmtId="0" fontId="18" fillId="0" borderId="27" xfId="0" applyFont="1" applyBorder="1" applyAlignment="1">
      <alignment horizontal="center" wrapText="1"/>
    </xf>
    <xf numFmtId="0" fontId="18" fillId="0" borderId="25" xfId="0" applyFont="1" applyBorder="1" applyAlignment="1">
      <alignment horizontal="center" wrapText="1"/>
    </xf>
    <xf numFmtId="0" fontId="18" fillId="0" borderId="28" xfId="0" applyFont="1" applyBorder="1" applyAlignment="1">
      <alignment horizontal="center" wrapText="1"/>
    </xf>
    <xf numFmtId="170" fontId="19" fillId="0" borderId="15" xfId="0" applyNumberFormat="1" applyFont="1" applyBorder="1" applyAlignment="1">
      <alignment horizontal="center" vertical="center"/>
    </xf>
    <xf numFmtId="170" fontId="19" fillId="0" borderId="16" xfId="0" applyNumberFormat="1" applyFont="1" applyBorder="1" applyAlignment="1">
      <alignment horizontal="center" vertical="center"/>
    </xf>
    <xf numFmtId="0" fontId="15" fillId="0" borderId="1" xfId="0" applyFont="1" applyBorder="1" applyAlignment="1">
      <alignment horizontal="center"/>
    </xf>
    <xf numFmtId="0" fontId="13" fillId="0" borderId="15" xfId="0" applyFont="1" applyBorder="1" applyAlignment="1">
      <alignment horizontal="center"/>
    </xf>
    <xf numFmtId="0" fontId="13" fillId="0" borderId="13" xfId="0" applyFont="1" applyBorder="1" applyAlignment="1">
      <alignment horizontal="center"/>
    </xf>
    <xf numFmtId="0" fontId="13" fillId="0" borderId="16" xfId="0" applyFont="1" applyBorder="1" applyAlignment="1">
      <alignment horizontal="center"/>
    </xf>
    <xf numFmtId="0" fontId="21" fillId="0" borderId="30" xfId="0" applyFont="1" applyBorder="1" applyAlignment="1">
      <alignment horizontal="center" vertical="center" wrapText="1"/>
    </xf>
    <xf numFmtId="0" fontId="21" fillId="0" borderId="31" xfId="0" applyFont="1" applyBorder="1" applyAlignment="1">
      <alignment horizontal="center" vertical="center" wrapText="1"/>
    </xf>
    <xf numFmtId="0" fontId="16" fillId="0" borderId="0" xfId="4" applyFont="1" applyAlignment="1">
      <alignment horizontal="center" vertical="center" wrapText="1"/>
    </xf>
    <xf numFmtId="0" fontId="17" fillId="0" borderId="0" xfId="4" applyFont="1" applyAlignment="1">
      <alignment horizontal="center" vertical="center" wrapText="1"/>
    </xf>
    <xf numFmtId="0" fontId="14" fillId="7" borderId="0" xfId="4" applyFont="1" applyFill="1" applyAlignment="1">
      <alignment horizontal="center"/>
    </xf>
    <xf numFmtId="0" fontId="15" fillId="7" borderId="0" xfId="4" applyFont="1" applyFill="1" applyAlignment="1">
      <alignment horizontal="left"/>
    </xf>
    <xf numFmtId="0" fontId="14" fillId="7" borderId="0" xfId="4" applyFont="1" applyFill="1" applyAlignment="1">
      <alignment horizontal="left"/>
    </xf>
  </cellXfs>
  <cellStyles count="5">
    <cellStyle name="Millares 2" xfId="2" xr:uid="{00000000-0005-0000-0000-000000000000}"/>
    <cellStyle name="Normal" xfId="0" builtinId="0"/>
    <cellStyle name="Normal 2" xfId="3" xr:uid="{00000000-0005-0000-0000-000002000000}"/>
    <cellStyle name="Normal 3" xfId="4" xr:uid="{5E7E691E-B336-494E-97DD-B1B26D62DA46}"/>
    <cellStyle name="Porcentaje" xfId="1" builtinId="5"/>
  </cellStyles>
  <dxfs count="2">
    <dxf>
      <fill>
        <patternFill>
          <bgColor theme="5"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2</xdr:col>
      <xdr:colOff>332237</xdr:colOff>
      <xdr:row>3</xdr:row>
      <xdr:rowOff>158146</xdr:rowOff>
    </xdr:to>
    <xdr:pic>
      <xdr:nvPicPr>
        <xdr:cNvPr id="4" name="3 Imagen" descr="Logo de SDG.jp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rcRect/>
        <a:stretch>
          <a:fillRect/>
        </a:stretch>
      </xdr:blipFill>
      <xdr:spPr bwMode="auto">
        <a:xfrm>
          <a:off x="347989" y="116417"/>
          <a:ext cx="2430510" cy="751417"/>
        </a:xfrm>
        <a:prstGeom prst="rect">
          <a:avLst/>
        </a:prstGeom>
        <a:noFill/>
        <a:ln w="9525">
          <a:noFill/>
          <a:miter lim="800000"/>
          <a:headEnd/>
          <a:tailEnd/>
        </a:ln>
      </xdr:spPr>
    </xdr:pic>
    <xdr:clientData/>
  </xdr:twoCellAnchor>
  <xdr:twoCellAnchor editAs="oneCell">
    <xdr:from>
      <xdr:col>4</xdr:col>
      <xdr:colOff>340189</xdr:colOff>
      <xdr:row>45</xdr:row>
      <xdr:rowOff>108857</xdr:rowOff>
    </xdr:from>
    <xdr:to>
      <xdr:col>4</xdr:col>
      <xdr:colOff>1531720</xdr:colOff>
      <xdr:row>48</xdr:row>
      <xdr:rowOff>2</xdr:rowOff>
    </xdr:to>
    <xdr:pic>
      <xdr:nvPicPr>
        <xdr:cNvPr id="5" name="Imagen 1">
          <a:extLst>
            <a:ext uri="{FF2B5EF4-FFF2-40B4-BE49-F238E27FC236}">
              <a16:creationId xmlns:a16="http://schemas.microsoft.com/office/drawing/2014/main" id="{7E9D96E2-125E-45A4-8EBE-D08832F210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2700" r="19756" b="14737"/>
        <a:stretch>
          <a:fillRect/>
        </a:stretch>
      </xdr:blipFill>
      <xdr:spPr bwMode="auto">
        <a:xfrm>
          <a:off x="6245689" y="12504964"/>
          <a:ext cx="1191531" cy="5034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685800</xdr:colOff>
      <xdr:row>38</xdr:row>
      <xdr:rowOff>76200</xdr:rowOff>
    </xdr:from>
    <xdr:to>
      <xdr:col>6</xdr:col>
      <xdr:colOff>647700</xdr:colOff>
      <xdr:row>39</xdr:row>
      <xdr:rowOff>200025</xdr:rowOff>
    </xdr:to>
    <xdr:pic>
      <xdr:nvPicPr>
        <xdr:cNvPr id="2" name="Imagen 1">
          <a:extLst>
            <a:ext uri="{FF2B5EF4-FFF2-40B4-BE49-F238E27FC236}">
              <a16:creationId xmlns:a16="http://schemas.microsoft.com/office/drawing/2014/main" id="{0417DE3E-2084-4D99-A9BC-E3525698EF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2700" r="19756" b="14737"/>
        <a:stretch>
          <a:fillRect/>
        </a:stretch>
      </xdr:blipFill>
      <xdr:spPr bwMode="auto">
        <a:xfrm>
          <a:off x="5295900" y="7172325"/>
          <a:ext cx="7239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A86"/>
  <sheetViews>
    <sheetView showGridLines="0" tabSelected="1" zoomScale="70" zoomScaleNormal="70" zoomScalePageLayoutView="90" workbookViewId="0">
      <selection activeCell="AQ18" sqref="AQ18"/>
    </sheetView>
  </sheetViews>
  <sheetFormatPr baseColWidth="10" defaultColWidth="18.6640625" defaultRowHeight="14.4" x14ac:dyDescent="0.3"/>
  <cols>
    <col min="1" max="1" width="1.44140625" style="1" customWidth="1"/>
    <col min="2" max="2" width="35" style="1" customWidth="1"/>
    <col min="3" max="48" width="23.5546875" style="1" customWidth="1"/>
    <col min="49" max="49" width="7.33203125" style="1" customWidth="1"/>
    <col min="50" max="16384" width="18.6640625" style="1"/>
  </cols>
  <sheetData>
    <row r="1" spans="1:51" ht="13.95" customHeight="1" x14ac:dyDescent="0.3">
      <c r="B1" s="140"/>
      <c r="C1" s="120"/>
      <c r="D1" s="144" t="s">
        <v>24</v>
      </c>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H1" s="145"/>
      <c r="AI1" s="145"/>
      <c r="AJ1" s="145"/>
      <c r="AK1" s="145"/>
      <c r="AL1" s="145"/>
      <c r="AM1" s="145"/>
      <c r="AN1" s="145"/>
      <c r="AO1" s="145"/>
      <c r="AP1" s="145"/>
      <c r="AQ1" s="145"/>
      <c r="AR1" s="145"/>
      <c r="AS1" s="145"/>
      <c r="AT1" s="145"/>
      <c r="AU1" s="146"/>
      <c r="AV1" s="142" t="s">
        <v>54</v>
      </c>
    </row>
    <row r="2" spans="1:51" ht="13.95" customHeight="1" x14ac:dyDescent="0.3">
      <c r="B2" s="141"/>
      <c r="C2" s="50"/>
      <c r="D2" s="147"/>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c r="AR2" s="148"/>
      <c r="AS2" s="148"/>
      <c r="AT2" s="148"/>
      <c r="AU2" s="149"/>
      <c r="AV2" s="143"/>
    </row>
    <row r="3" spans="1:51" ht="26.25" customHeight="1" x14ac:dyDescent="0.3">
      <c r="B3" s="141"/>
      <c r="C3" s="50"/>
      <c r="D3" s="147"/>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48"/>
      <c r="AF3" s="148"/>
      <c r="AG3" s="148"/>
      <c r="AH3" s="148"/>
      <c r="AI3" s="148"/>
      <c r="AJ3" s="148"/>
      <c r="AK3" s="148"/>
      <c r="AL3" s="148"/>
      <c r="AM3" s="148"/>
      <c r="AN3" s="148"/>
      <c r="AO3" s="148"/>
      <c r="AP3" s="148"/>
      <c r="AQ3" s="148"/>
      <c r="AR3" s="148"/>
      <c r="AS3" s="148"/>
      <c r="AT3" s="148"/>
      <c r="AU3" s="149"/>
      <c r="AV3" s="143"/>
    </row>
    <row r="4" spans="1:51" ht="13.95" customHeight="1" x14ac:dyDescent="0.3">
      <c r="B4" s="141"/>
      <c r="C4" s="50"/>
      <c r="D4" s="147"/>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9"/>
      <c r="AV4" s="143"/>
    </row>
    <row r="5" spans="1:51" ht="13.95" customHeight="1" x14ac:dyDescent="0.3">
      <c r="B5" s="141"/>
      <c r="C5" s="121"/>
      <c r="D5" s="150"/>
      <c r="E5" s="151"/>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c r="AL5" s="151"/>
      <c r="AM5" s="151"/>
      <c r="AN5" s="151"/>
      <c r="AO5" s="151"/>
      <c r="AP5" s="151"/>
      <c r="AQ5" s="151"/>
      <c r="AR5" s="151"/>
      <c r="AS5" s="151"/>
      <c r="AT5" s="151"/>
      <c r="AU5" s="152"/>
      <c r="AV5" s="143"/>
    </row>
    <row r="6" spans="1:51" ht="54" customHeight="1" x14ac:dyDescent="0.3">
      <c r="B6" s="24" t="s">
        <v>74</v>
      </c>
      <c r="C6" s="25"/>
      <c r="D6" s="25"/>
      <c r="E6" s="25"/>
      <c r="F6" s="25"/>
      <c r="G6" s="25"/>
      <c r="H6" s="25"/>
      <c r="I6" s="25"/>
      <c r="J6" s="25"/>
      <c r="K6" s="25"/>
      <c r="L6" s="25"/>
      <c r="M6" s="25"/>
      <c r="N6" s="25"/>
      <c r="O6" s="25"/>
      <c r="P6" s="25"/>
      <c r="Q6" s="25"/>
      <c r="R6" s="25"/>
      <c r="S6" s="25"/>
      <c r="T6" s="25"/>
      <c r="U6" s="25"/>
      <c r="V6" s="25"/>
      <c r="W6" s="25"/>
      <c r="X6" s="95"/>
      <c r="Y6" s="25"/>
      <c r="Z6" s="25"/>
      <c r="AA6" s="95"/>
      <c r="AB6" s="25"/>
      <c r="AC6" s="25"/>
      <c r="AD6" s="95"/>
      <c r="AE6" s="25"/>
      <c r="AF6" s="25"/>
      <c r="AG6" s="95"/>
      <c r="AH6" s="25"/>
      <c r="AI6" s="25"/>
      <c r="AJ6" s="95"/>
      <c r="AK6" s="25"/>
      <c r="AL6" s="25"/>
      <c r="AM6" s="95"/>
      <c r="AN6" s="25"/>
      <c r="AO6" s="25"/>
      <c r="AP6" s="25"/>
      <c r="AQ6" s="95"/>
      <c r="AR6" s="25"/>
      <c r="AS6" s="25"/>
      <c r="AT6" s="25"/>
      <c r="AU6" s="25"/>
      <c r="AV6" s="95"/>
      <c r="AY6" s="84" t="s">
        <v>43</v>
      </c>
    </row>
    <row r="7" spans="1:51" ht="114.75" customHeight="1" x14ac:dyDescent="0.3">
      <c r="B7" s="23" t="s">
        <v>0</v>
      </c>
      <c r="C7" s="56" t="s">
        <v>76</v>
      </c>
      <c r="D7" s="56" t="s">
        <v>78</v>
      </c>
      <c r="E7" s="56" t="s">
        <v>79</v>
      </c>
      <c r="F7" s="56" t="s">
        <v>77</v>
      </c>
      <c r="G7" s="56" t="s">
        <v>81</v>
      </c>
      <c r="H7" s="56" t="s">
        <v>82</v>
      </c>
      <c r="I7" s="56" t="s">
        <v>80</v>
      </c>
      <c r="J7" s="56" t="s">
        <v>84</v>
      </c>
      <c r="K7" s="56" t="s">
        <v>85</v>
      </c>
      <c r="L7" s="56" t="s">
        <v>83</v>
      </c>
      <c r="M7" s="56" t="s">
        <v>86</v>
      </c>
      <c r="N7" s="56" t="s">
        <v>87</v>
      </c>
      <c r="O7" s="56" t="s">
        <v>88</v>
      </c>
      <c r="P7" s="56" t="s">
        <v>89</v>
      </c>
      <c r="Q7" s="56" t="s">
        <v>90</v>
      </c>
      <c r="R7" s="56" t="s">
        <v>91</v>
      </c>
      <c r="S7" s="56" t="s">
        <v>92</v>
      </c>
      <c r="T7" s="56" t="s">
        <v>93</v>
      </c>
      <c r="U7" s="56" t="s">
        <v>94</v>
      </c>
      <c r="V7" s="56" t="s">
        <v>96</v>
      </c>
      <c r="W7" s="56" t="s">
        <v>97</v>
      </c>
      <c r="X7" s="56" t="s">
        <v>95</v>
      </c>
      <c r="Y7" s="56" t="s">
        <v>99</v>
      </c>
      <c r="Z7" s="56" t="s">
        <v>100</v>
      </c>
      <c r="AA7" s="56" t="s">
        <v>98</v>
      </c>
      <c r="AB7" s="56" t="s">
        <v>102</v>
      </c>
      <c r="AC7" s="56" t="s">
        <v>103</v>
      </c>
      <c r="AD7" s="56" t="s">
        <v>101</v>
      </c>
      <c r="AE7" s="56" t="s">
        <v>105</v>
      </c>
      <c r="AF7" s="56" t="s">
        <v>106</v>
      </c>
      <c r="AG7" s="56" t="s">
        <v>104</v>
      </c>
      <c r="AH7" s="56" t="s">
        <v>108</v>
      </c>
      <c r="AI7" s="56" t="s">
        <v>109</v>
      </c>
      <c r="AJ7" s="56" t="s">
        <v>107</v>
      </c>
      <c r="AK7" s="56" t="s">
        <v>111</v>
      </c>
      <c r="AL7" s="56" t="s">
        <v>112</v>
      </c>
      <c r="AM7" s="56" t="s">
        <v>110</v>
      </c>
      <c r="AN7" s="56" t="s">
        <v>113</v>
      </c>
      <c r="AO7" s="56" t="s">
        <v>115</v>
      </c>
      <c r="AP7" s="56" t="s">
        <v>116</v>
      </c>
      <c r="AQ7" s="56" t="s">
        <v>114</v>
      </c>
      <c r="AR7" s="56" t="s">
        <v>117</v>
      </c>
      <c r="AS7" s="56" t="s">
        <v>119</v>
      </c>
      <c r="AT7" s="56" t="s">
        <v>120</v>
      </c>
      <c r="AU7" s="56" t="s">
        <v>121</v>
      </c>
      <c r="AV7" s="56" t="s">
        <v>118</v>
      </c>
      <c r="AX7" s="44" t="s">
        <v>26</v>
      </c>
      <c r="AY7" s="44" t="s">
        <v>26</v>
      </c>
    </row>
    <row r="8" spans="1:51" s="3" customFormat="1" ht="15.6" x14ac:dyDescent="0.25">
      <c r="A8" s="2"/>
      <c r="B8" s="22"/>
      <c r="C8" s="7">
        <v>1</v>
      </c>
      <c r="D8" s="62" t="s">
        <v>36</v>
      </c>
      <c r="E8" s="62" t="s">
        <v>37</v>
      </c>
      <c r="F8" s="7">
        <v>2</v>
      </c>
      <c r="G8" s="62" t="s">
        <v>36</v>
      </c>
      <c r="H8" s="62" t="s">
        <v>37</v>
      </c>
      <c r="I8" s="7">
        <v>3</v>
      </c>
      <c r="J8" s="62" t="s">
        <v>36</v>
      </c>
      <c r="K8" s="62" t="s">
        <v>37</v>
      </c>
      <c r="L8" s="7">
        <v>4</v>
      </c>
      <c r="M8" s="7">
        <v>5</v>
      </c>
      <c r="N8" s="7">
        <v>6</v>
      </c>
      <c r="O8" s="7">
        <v>7</v>
      </c>
      <c r="P8" s="62" t="s">
        <v>36</v>
      </c>
      <c r="Q8" s="62" t="s">
        <v>37</v>
      </c>
      <c r="R8" s="7">
        <v>8</v>
      </c>
      <c r="S8" s="7">
        <v>9</v>
      </c>
      <c r="T8" s="7">
        <v>10</v>
      </c>
      <c r="U8" s="7">
        <v>11</v>
      </c>
      <c r="V8" s="62" t="s">
        <v>36</v>
      </c>
      <c r="W8" s="62" t="s">
        <v>37</v>
      </c>
      <c r="X8" s="7">
        <v>12</v>
      </c>
      <c r="Y8" s="62" t="s">
        <v>36</v>
      </c>
      <c r="Z8" s="62" t="s">
        <v>37</v>
      </c>
      <c r="AA8" s="7">
        <v>13</v>
      </c>
      <c r="AB8" s="62" t="s">
        <v>36</v>
      </c>
      <c r="AC8" s="62" t="s">
        <v>37</v>
      </c>
      <c r="AD8" s="7">
        <v>14</v>
      </c>
      <c r="AE8" s="62" t="s">
        <v>36</v>
      </c>
      <c r="AF8" s="62" t="s">
        <v>37</v>
      </c>
      <c r="AG8" s="7">
        <v>15</v>
      </c>
      <c r="AH8" s="62" t="s">
        <v>36</v>
      </c>
      <c r="AI8" s="62" t="s">
        <v>37</v>
      </c>
      <c r="AJ8" s="7">
        <v>16</v>
      </c>
      <c r="AK8" s="62" t="s">
        <v>36</v>
      </c>
      <c r="AL8" s="62" t="s">
        <v>37</v>
      </c>
      <c r="AM8" s="7">
        <v>17</v>
      </c>
      <c r="AN8" s="7">
        <v>18</v>
      </c>
      <c r="AO8" s="62" t="s">
        <v>36</v>
      </c>
      <c r="AP8" s="62" t="s">
        <v>37</v>
      </c>
      <c r="AQ8" s="7">
        <v>19</v>
      </c>
      <c r="AR8" s="7">
        <v>20</v>
      </c>
      <c r="AS8" s="62" t="s">
        <v>36</v>
      </c>
      <c r="AT8" s="62" t="s">
        <v>37</v>
      </c>
      <c r="AU8" s="62" t="s">
        <v>52</v>
      </c>
      <c r="AV8" s="7">
        <v>21</v>
      </c>
    </row>
    <row r="9" spans="1:51" s="3" customFormat="1" ht="72.75" customHeight="1" x14ac:dyDescent="0.25">
      <c r="B9" s="22" t="s">
        <v>49</v>
      </c>
      <c r="C9" s="39" t="s">
        <v>51</v>
      </c>
      <c r="D9" s="74" t="s">
        <v>51</v>
      </c>
      <c r="E9" s="74" t="s">
        <v>51</v>
      </c>
      <c r="F9" s="39" t="s">
        <v>51</v>
      </c>
      <c r="G9" s="74" t="s">
        <v>51</v>
      </c>
      <c r="H9" s="74" t="s">
        <v>51</v>
      </c>
      <c r="I9" s="39" t="s">
        <v>51</v>
      </c>
      <c r="J9" s="74" t="s">
        <v>51</v>
      </c>
      <c r="K9" s="74" t="s">
        <v>51</v>
      </c>
      <c r="L9" s="39" t="s">
        <v>51</v>
      </c>
      <c r="M9" s="39" t="s">
        <v>51</v>
      </c>
      <c r="N9" s="39" t="s">
        <v>51</v>
      </c>
      <c r="O9" s="39" t="s">
        <v>51</v>
      </c>
      <c r="P9" s="74" t="s">
        <v>51</v>
      </c>
      <c r="Q9" s="74" t="s">
        <v>51</v>
      </c>
      <c r="R9" s="39" t="s">
        <v>51</v>
      </c>
      <c r="S9" s="39" t="s">
        <v>51</v>
      </c>
      <c r="T9" s="39" t="s">
        <v>51</v>
      </c>
      <c r="U9" s="39" t="s">
        <v>51</v>
      </c>
      <c r="V9" s="74" t="s">
        <v>51</v>
      </c>
      <c r="W9" s="74" t="s">
        <v>51</v>
      </c>
      <c r="X9" s="39" t="s">
        <v>53</v>
      </c>
      <c r="Y9" s="74" t="s">
        <v>51</v>
      </c>
      <c r="Z9" s="74" t="s">
        <v>51</v>
      </c>
      <c r="AA9" s="39" t="s">
        <v>53</v>
      </c>
      <c r="AB9" s="74" t="s">
        <v>51</v>
      </c>
      <c r="AC9" s="74" t="s">
        <v>51</v>
      </c>
      <c r="AD9" s="39" t="s">
        <v>53</v>
      </c>
      <c r="AE9" s="74" t="s">
        <v>51</v>
      </c>
      <c r="AF9" s="74" t="s">
        <v>51</v>
      </c>
      <c r="AG9" s="39" t="s">
        <v>53</v>
      </c>
      <c r="AH9" s="74" t="s">
        <v>51</v>
      </c>
      <c r="AI9" s="74" t="s">
        <v>51</v>
      </c>
      <c r="AJ9" s="39" t="s">
        <v>53</v>
      </c>
      <c r="AK9" s="74" t="s">
        <v>51</v>
      </c>
      <c r="AL9" s="74" t="s">
        <v>51</v>
      </c>
      <c r="AM9" s="39" t="s">
        <v>53</v>
      </c>
      <c r="AN9" s="39" t="s">
        <v>51</v>
      </c>
      <c r="AO9" s="74" t="s">
        <v>51</v>
      </c>
      <c r="AP9" s="74" t="s">
        <v>51</v>
      </c>
      <c r="AQ9" s="39" t="s">
        <v>53</v>
      </c>
      <c r="AR9" s="39" t="s">
        <v>51</v>
      </c>
      <c r="AS9" s="74" t="s">
        <v>51</v>
      </c>
      <c r="AT9" s="74" t="s">
        <v>51</v>
      </c>
      <c r="AU9" s="74" t="s">
        <v>51</v>
      </c>
      <c r="AV9" s="39" t="s">
        <v>48</v>
      </c>
    </row>
    <row r="10" spans="1:51" s="3" customFormat="1" ht="31.2" x14ac:dyDescent="0.25">
      <c r="B10" s="22" t="s">
        <v>1</v>
      </c>
      <c r="C10" s="8" t="s">
        <v>2</v>
      </c>
      <c r="D10" s="63" t="s">
        <v>2</v>
      </c>
      <c r="E10" s="63" t="s">
        <v>2</v>
      </c>
      <c r="F10" s="8" t="s">
        <v>2</v>
      </c>
      <c r="G10" s="63" t="s">
        <v>2</v>
      </c>
      <c r="H10" s="63" t="s">
        <v>2</v>
      </c>
      <c r="I10" s="8" t="s">
        <v>2</v>
      </c>
      <c r="J10" s="63" t="s">
        <v>2</v>
      </c>
      <c r="K10" s="63" t="s">
        <v>2</v>
      </c>
      <c r="L10" s="8" t="s">
        <v>2</v>
      </c>
      <c r="M10" s="8" t="s">
        <v>2</v>
      </c>
      <c r="N10" s="8" t="s">
        <v>2</v>
      </c>
      <c r="O10" s="8" t="s">
        <v>2</v>
      </c>
      <c r="P10" s="63" t="s">
        <v>2</v>
      </c>
      <c r="Q10" s="63" t="s">
        <v>2</v>
      </c>
      <c r="R10" s="8" t="s">
        <v>2</v>
      </c>
      <c r="S10" s="8" t="s">
        <v>2</v>
      </c>
      <c r="T10" s="8" t="s">
        <v>2</v>
      </c>
      <c r="U10" s="8" t="s">
        <v>2</v>
      </c>
      <c r="V10" s="63" t="s">
        <v>2</v>
      </c>
      <c r="W10" s="63" t="s">
        <v>2</v>
      </c>
      <c r="X10" s="8" t="s">
        <v>2</v>
      </c>
      <c r="Y10" s="63" t="s">
        <v>2</v>
      </c>
      <c r="Z10" s="63" t="s">
        <v>2</v>
      </c>
      <c r="AA10" s="8" t="s">
        <v>2</v>
      </c>
      <c r="AB10" s="63" t="s">
        <v>2</v>
      </c>
      <c r="AC10" s="63" t="s">
        <v>2</v>
      </c>
      <c r="AD10" s="8" t="s">
        <v>2</v>
      </c>
      <c r="AE10" s="63" t="s">
        <v>2</v>
      </c>
      <c r="AF10" s="63" t="s">
        <v>2</v>
      </c>
      <c r="AG10" s="8" t="s">
        <v>2</v>
      </c>
      <c r="AH10" s="63" t="s">
        <v>2</v>
      </c>
      <c r="AI10" s="63" t="s">
        <v>2</v>
      </c>
      <c r="AJ10" s="8" t="s">
        <v>2</v>
      </c>
      <c r="AK10" s="63" t="s">
        <v>2</v>
      </c>
      <c r="AL10" s="63" t="s">
        <v>2</v>
      </c>
      <c r="AM10" s="8" t="s">
        <v>2</v>
      </c>
      <c r="AN10" s="8" t="s">
        <v>2</v>
      </c>
      <c r="AO10" s="63" t="s">
        <v>2</v>
      </c>
      <c r="AP10" s="63" t="s">
        <v>2</v>
      </c>
      <c r="AQ10" s="8" t="s">
        <v>2</v>
      </c>
      <c r="AR10" s="8" t="s">
        <v>2</v>
      </c>
      <c r="AS10" s="63" t="s">
        <v>2</v>
      </c>
      <c r="AT10" s="63" t="s">
        <v>2</v>
      </c>
      <c r="AU10" s="63" t="s">
        <v>2</v>
      </c>
      <c r="AV10" s="8" t="s">
        <v>2</v>
      </c>
    </row>
    <row r="11" spans="1:51" s="3" customFormat="1" ht="31.2" x14ac:dyDescent="0.25">
      <c r="B11" s="22" t="s">
        <v>3</v>
      </c>
      <c r="C11" s="9">
        <v>1</v>
      </c>
      <c r="D11" s="64">
        <v>0.1</v>
      </c>
      <c r="E11" s="64">
        <v>0.9</v>
      </c>
      <c r="F11" s="9">
        <v>1</v>
      </c>
      <c r="G11" s="64">
        <v>0.9</v>
      </c>
      <c r="H11" s="64">
        <v>0.1</v>
      </c>
      <c r="I11" s="9">
        <f>SUM(G11:H11)</f>
        <v>1</v>
      </c>
      <c r="J11" s="64">
        <v>0.5</v>
      </c>
      <c r="K11" s="64">
        <v>0.5</v>
      </c>
      <c r="L11" s="9">
        <f>SUM(J11:K11)</f>
        <v>1</v>
      </c>
      <c r="M11" s="9">
        <v>1</v>
      </c>
      <c r="N11" s="9">
        <v>1</v>
      </c>
      <c r="O11" s="9">
        <v>1</v>
      </c>
      <c r="P11" s="64">
        <v>0.25</v>
      </c>
      <c r="Q11" s="64">
        <v>0.75</v>
      </c>
      <c r="R11" s="9">
        <f>SUM(P11:Q11)</f>
        <v>1</v>
      </c>
      <c r="S11" s="9">
        <v>1</v>
      </c>
      <c r="T11" s="9">
        <v>1</v>
      </c>
      <c r="U11" s="9">
        <v>1</v>
      </c>
      <c r="V11" s="64">
        <v>0.9</v>
      </c>
      <c r="W11" s="64">
        <v>0.1</v>
      </c>
      <c r="X11" s="9">
        <f>SUM(V11:W11)</f>
        <v>1</v>
      </c>
      <c r="Y11" s="64">
        <v>0.9</v>
      </c>
      <c r="Z11" s="64">
        <v>0.1</v>
      </c>
      <c r="AA11" s="9">
        <f>SUM(Y11:Z11)</f>
        <v>1</v>
      </c>
      <c r="AB11" s="64">
        <v>0.5</v>
      </c>
      <c r="AC11" s="64">
        <v>0.5</v>
      </c>
      <c r="AD11" s="9">
        <f>SUM(AB11:AC11)</f>
        <v>1</v>
      </c>
      <c r="AE11" s="64">
        <v>0.5</v>
      </c>
      <c r="AF11" s="64">
        <v>0.5</v>
      </c>
      <c r="AG11" s="9">
        <f>SUM(AE11:AF11)</f>
        <v>1</v>
      </c>
      <c r="AH11" s="64">
        <v>0.9</v>
      </c>
      <c r="AI11" s="64">
        <v>0.1</v>
      </c>
      <c r="AJ11" s="9">
        <f>SUM(AH11:AI11)</f>
        <v>1</v>
      </c>
      <c r="AK11" s="64">
        <v>0.5</v>
      </c>
      <c r="AL11" s="64">
        <v>0.5</v>
      </c>
      <c r="AM11" s="9">
        <f>SUM(AK11:AL11)</f>
        <v>1</v>
      </c>
      <c r="AN11" s="9">
        <v>1</v>
      </c>
      <c r="AO11" s="64">
        <v>0.5</v>
      </c>
      <c r="AP11" s="64">
        <v>0.5</v>
      </c>
      <c r="AQ11" s="9">
        <f>SUM(AO11:AP11)</f>
        <v>1</v>
      </c>
      <c r="AR11" s="9">
        <v>1</v>
      </c>
      <c r="AS11" s="64">
        <v>0.6</v>
      </c>
      <c r="AT11" s="64">
        <v>0.1</v>
      </c>
      <c r="AU11" s="64">
        <v>0.3</v>
      </c>
      <c r="AV11" s="9">
        <f>SUM(AS11:AU11)</f>
        <v>1</v>
      </c>
    </row>
    <row r="12" spans="1:51" s="3" customFormat="1" ht="15.6" x14ac:dyDescent="0.25">
      <c r="B12" s="22" t="s">
        <v>4</v>
      </c>
      <c r="C12" s="26">
        <v>1443577346</v>
      </c>
      <c r="D12" s="65">
        <v>83102841</v>
      </c>
      <c r="E12" s="65">
        <v>302745542</v>
      </c>
      <c r="F12" s="26">
        <f t="shared" ref="F12:F16" si="0">SUM((D12*D$11),(E12*E$11))</f>
        <v>280781271.90000004</v>
      </c>
      <c r="G12" s="65">
        <v>5549068438</v>
      </c>
      <c r="H12" s="65">
        <v>1642800</v>
      </c>
      <c r="I12" s="26">
        <f t="shared" ref="I12:I16" si="1">SUM((G12*G$11),(H12*H$11))</f>
        <v>4994325874.1999998</v>
      </c>
      <c r="J12" s="65">
        <v>3963660000</v>
      </c>
      <c r="K12" s="65">
        <v>168351000</v>
      </c>
      <c r="L12" s="26">
        <f t="shared" ref="L12:L16" si="2">SUM((J12*J$11),(K12*K$11))</f>
        <v>2066005500</v>
      </c>
      <c r="M12" s="26">
        <v>6627547641</v>
      </c>
      <c r="N12" s="26">
        <v>5047281689</v>
      </c>
      <c r="O12" s="26">
        <v>2034116355</v>
      </c>
      <c r="P12" s="65">
        <v>8300494293</v>
      </c>
      <c r="Q12" s="65">
        <v>469701343</v>
      </c>
      <c r="R12" s="26">
        <f t="shared" ref="R12:R16" si="3">SUM((P12*P$11),(Q12*Q$11))</f>
        <v>2427399580.5</v>
      </c>
      <c r="S12" s="26">
        <v>1241407113</v>
      </c>
      <c r="T12" s="26">
        <v>1417318032</v>
      </c>
      <c r="U12" s="26">
        <v>17306145049</v>
      </c>
      <c r="V12" s="65">
        <v>5396966781</v>
      </c>
      <c r="W12" s="65">
        <v>1727252593</v>
      </c>
      <c r="X12" s="26">
        <f t="shared" ref="X12:X16" si="4">SUM((V12*V$11),(W12*W$11))</f>
        <v>5029995362.2000008</v>
      </c>
      <c r="Y12" s="65">
        <v>1379172995</v>
      </c>
      <c r="Z12" s="65">
        <v>2944141014</v>
      </c>
      <c r="AA12" s="26">
        <f t="shared" ref="AA12:AA16" si="5">SUM((Y12*Y$11),(Z12*Z$11))</f>
        <v>1535669796.9000001</v>
      </c>
      <c r="AB12" s="65">
        <v>16807870436</v>
      </c>
      <c r="AC12" s="65">
        <v>1461598687</v>
      </c>
      <c r="AD12" s="26">
        <f t="shared" ref="AD12:AD16" si="6">SUM((AB12*AB$11),(AC12*AC$11))</f>
        <v>9134734561.5</v>
      </c>
      <c r="AE12" s="65">
        <v>5068548200</v>
      </c>
      <c r="AF12" s="65">
        <v>2031221344</v>
      </c>
      <c r="AG12" s="26">
        <f t="shared" ref="AG12:AG16" si="7">SUM((AE12*AE$11),(AF12*AF$11))</f>
        <v>3549884772</v>
      </c>
      <c r="AH12" s="65">
        <v>3596832567</v>
      </c>
      <c r="AI12" s="65">
        <v>730314317</v>
      </c>
      <c r="AJ12" s="26">
        <f t="shared" ref="AJ12:AJ16" si="8">SUM((AH12*AH$11),(AI12*AI$11))</f>
        <v>3310180742</v>
      </c>
      <c r="AK12" s="65">
        <v>1322228572</v>
      </c>
      <c r="AL12" s="65">
        <v>3183259012</v>
      </c>
      <c r="AM12" s="26">
        <f t="shared" ref="AM12:AM16" si="9">SUM((AK12*AK$11),(AL12*AL$11))</f>
        <v>2252743792</v>
      </c>
      <c r="AN12" s="26">
        <v>4491555369</v>
      </c>
      <c r="AO12" s="65">
        <v>5126393501</v>
      </c>
      <c r="AP12" s="65">
        <v>5543854</v>
      </c>
      <c r="AQ12" s="26">
        <f t="shared" ref="AQ12:AQ16" si="10">SUM((AO12*AO$11),(AP12*AP$11))</f>
        <v>2565968677.5</v>
      </c>
      <c r="AR12" s="26">
        <v>2372629126</v>
      </c>
      <c r="AS12" s="65">
        <v>270016819</v>
      </c>
      <c r="AT12" s="65">
        <v>251921180</v>
      </c>
      <c r="AU12" s="65">
        <v>472828108</v>
      </c>
      <c r="AV12" s="26" cm="1">
        <f t="array" ref="AV12">SUM((AS12*AS$11),(AT12:AU12*AT$11:AU$11))</f>
        <v>329050641.80000001</v>
      </c>
    </row>
    <row r="13" spans="1:51" s="3" customFormat="1" ht="15.6" x14ac:dyDescent="0.25">
      <c r="B13" s="22" t="s">
        <v>5</v>
      </c>
      <c r="C13" s="26">
        <v>614345756</v>
      </c>
      <c r="D13" s="65">
        <v>2404352</v>
      </c>
      <c r="E13" s="65">
        <v>30452000</v>
      </c>
      <c r="F13" s="26">
        <f t="shared" si="0"/>
        <v>27647235.199999999</v>
      </c>
      <c r="G13" s="65">
        <v>1950346543</v>
      </c>
      <c r="H13" s="65">
        <v>0</v>
      </c>
      <c r="I13" s="26">
        <f t="shared" si="1"/>
        <v>1755311888.7</v>
      </c>
      <c r="J13" s="65">
        <v>454908000</v>
      </c>
      <c r="K13" s="65">
        <v>20903000</v>
      </c>
      <c r="L13" s="26">
        <f t="shared" si="2"/>
        <v>237905500</v>
      </c>
      <c r="M13" s="26">
        <v>320783463</v>
      </c>
      <c r="N13" s="26">
        <v>827483542</v>
      </c>
      <c r="O13" s="26">
        <v>1059401070</v>
      </c>
      <c r="P13" s="65">
        <v>3934391976</v>
      </c>
      <c r="Q13" s="65">
        <v>390543627</v>
      </c>
      <c r="R13" s="26">
        <f t="shared" si="3"/>
        <v>1276505714.25</v>
      </c>
      <c r="S13" s="26">
        <v>399487666</v>
      </c>
      <c r="T13" s="26">
        <v>293782825</v>
      </c>
      <c r="U13" s="26">
        <v>3261756881</v>
      </c>
      <c r="V13" s="65">
        <v>2067966527</v>
      </c>
      <c r="W13" s="65">
        <v>727951757</v>
      </c>
      <c r="X13" s="26">
        <f t="shared" si="4"/>
        <v>1933965050</v>
      </c>
      <c r="Y13" s="65">
        <v>0</v>
      </c>
      <c r="Z13" s="65">
        <v>481336700</v>
      </c>
      <c r="AA13" s="26">
        <f t="shared" si="5"/>
        <v>48133670</v>
      </c>
      <c r="AB13" s="65">
        <v>4877307408</v>
      </c>
      <c r="AC13" s="65">
        <v>482256016</v>
      </c>
      <c r="AD13" s="26">
        <f t="shared" si="6"/>
        <v>2679781712</v>
      </c>
      <c r="AE13" s="65">
        <v>655509102</v>
      </c>
      <c r="AF13" s="65">
        <v>169790701</v>
      </c>
      <c r="AG13" s="26">
        <f t="shared" si="7"/>
        <v>412649901.5</v>
      </c>
      <c r="AH13" s="65">
        <v>463426683</v>
      </c>
      <c r="AI13" s="65">
        <v>104557727</v>
      </c>
      <c r="AJ13" s="26">
        <f t="shared" si="8"/>
        <v>427539787.39999998</v>
      </c>
      <c r="AK13" s="65">
        <v>340295728</v>
      </c>
      <c r="AL13" s="65">
        <v>1173329864</v>
      </c>
      <c r="AM13" s="26">
        <f t="shared" si="9"/>
        <v>756812796</v>
      </c>
      <c r="AN13" s="26">
        <v>1212508964</v>
      </c>
      <c r="AO13" s="65">
        <v>2370739969</v>
      </c>
      <c r="AP13" s="65">
        <v>3586203</v>
      </c>
      <c r="AQ13" s="26">
        <f t="shared" si="10"/>
        <v>1187163086</v>
      </c>
      <c r="AR13" s="26">
        <v>1147584222</v>
      </c>
      <c r="AS13" s="65">
        <v>5052891</v>
      </c>
      <c r="AT13" s="65">
        <v>126152106</v>
      </c>
      <c r="AU13" s="65">
        <v>27908405</v>
      </c>
      <c r="AV13" s="26" cm="1">
        <f t="array" ref="AV13">SUM((AS13*AS$11),(AT13:AU13*AT$11:AU$11))</f>
        <v>24019466.700000003</v>
      </c>
    </row>
    <row r="14" spans="1:51" s="3" customFormat="1" ht="15.6" x14ac:dyDescent="0.25">
      <c r="B14" s="22" t="s">
        <v>6</v>
      </c>
      <c r="C14" s="26">
        <v>2545772380</v>
      </c>
      <c r="D14" s="65">
        <v>117099908</v>
      </c>
      <c r="E14" s="65">
        <v>302745542</v>
      </c>
      <c r="F14" s="26">
        <f t="shared" si="0"/>
        <v>284180978.60000002</v>
      </c>
      <c r="G14" s="65">
        <v>6543182290</v>
      </c>
      <c r="H14" s="65">
        <v>221642800</v>
      </c>
      <c r="I14" s="26">
        <f t="shared" si="1"/>
        <v>5911028341</v>
      </c>
      <c r="J14" s="65">
        <v>4891643000</v>
      </c>
      <c r="K14" s="65">
        <v>863035000</v>
      </c>
      <c r="L14" s="26">
        <f t="shared" si="2"/>
        <v>2877339000</v>
      </c>
      <c r="M14" s="26">
        <v>6749147641</v>
      </c>
      <c r="N14" s="26">
        <v>5164128096</v>
      </c>
      <c r="O14" s="26">
        <v>3083626064</v>
      </c>
      <c r="P14" s="65">
        <v>12253557034</v>
      </c>
      <c r="Q14" s="65">
        <v>473855814</v>
      </c>
      <c r="R14" s="26">
        <f t="shared" si="3"/>
        <v>3418781119</v>
      </c>
      <c r="S14" s="26">
        <v>1687907113</v>
      </c>
      <c r="T14" s="26">
        <v>1417318032</v>
      </c>
      <c r="U14" s="26">
        <v>19623584870</v>
      </c>
      <c r="V14" s="65">
        <v>5396966781</v>
      </c>
      <c r="W14" s="65">
        <v>1727252593</v>
      </c>
      <c r="X14" s="26">
        <f t="shared" si="4"/>
        <v>5029995362.2000008</v>
      </c>
      <c r="Y14" s="65">
        <v>1685339662</v>
      </c>
      <c r="Z14" s="65">
        <v>4947292817</v>
      </c>
      <c r="AA14" s="26">
        <f t="shared" si="5"/>
        <v>2011534977.5</v>
      </c>
      <c r="AB14" s="65">
        <v>17021364369</v>
      </c>
      <c r="AC14" s="65">
        <v>2587212294</v>
      </c>
      <c r="AD14" s="26">
        <f t="shared" si="6"/>
        <v>9804288331.5</v>
      </c>
      <c r="AE14" s="65">
        <v>5884057894</v>
      </c>
      <c r="AF14" s="65">
        <v>2993457378</v>
      </c>
      <c r="AG14" s="26">
        <f t="shared" si="7"/>
        <v>4438757636</v>
      </c>
      <c r="AH14" s="65">
        <v>3879983491</v>
      </c>
      <c r="AI14" s="65">
        <v>730314317</v>
      </c>
      <c r="AJ14" s="26">
        <f t="shared" si="8"/>
        <v>3565016573.5999999</v>
      </c>
      <c r="AK14" s="65">
        <v>1397347204</v>
      </c>
      <c r="AL14" s="65">
        <v>3184493512</v>
      </c>
      <c r="AM14" s="26">
        <f t="shared" si="9"/>
        <v>2290920358</v>
      </c>
      <c r="AN14" s="26">
        <v>7010958887</v>
      </c>
      <c r="AO14" s="65">
        <v>5241378141</v>
      </c>
      <c r="AP14" s="65">
        <v>378494854</v>
      </c>
      <c r="AQ14" s="26">
        <f t="shared" si="10"/>
        <v>2809936497.5</v>
      </c>
      <c r="AR14" s="26">
        <v>2521490126</v>
      </c>
      <c r="AS14" s="65">
        <v>279669019</v>
      </c>
      <c r="AT14" s="65">
        <v>282354090</v>
      </c>
      <c r="AU14" s="65">
        <v>1136706632</v>
      </c>
      <c r="AV14" s="26" cm="1">
        <f t="array" ref="AV14">SUM((AS14*AS$11),(AT14:AU14*AT$11:AU$11))</f>
        <v>537048810</v>
      </c>
    </row>
    <row r="15" spans="1:51" s="3" customFormat="1" ht="15.6" x14ac:dyDescent="0.25">
      <c r="B15" s="22" t="s">
        <v>7</v>
      </c>
      <c r="C15" s="26">
        <v>1374070524</v>
      </c>
      <c r="D15" s="65">
        <v>50256352</v>
      </c>
      <c r="E15" s="65">
        <v>30452000</v>
      </c>
      <c r="F15" s="26">
        <f t="shared" si="0"/>
        <v>32432435.199999999</v>
      </c>
      <c r="G15" s="65">
        <v>2847865527</v>
      </c>
      <c r="H15" s="65">
        <v>85542488</v>
      </c>
      <c r="I15" s="26">
        <f t="shared" si="1"/>
        <v>2571633223.1000004</v>
      </c>
      <c r="J15" s="65">
        <v>1077946000</v>
      </c>
      <c r="K15" s="65">
        <v>63591000</v>
      </c>
      <c r="L15" s="26">
        <f t="shared" si="2"/>
        <v>570768500</v>
      </c>
      <c r="M15" s="26">
        <v>2872230541</v>
      </c>
      <c r="N15" s="26">
        <v>2287133103</v>
      </c>
      <c r="O15" s="26">
        <v>2086464752</v>
      </c>
      <c r="P15" s="65">
        <v>4517282511</v>
      </c>
      <c r="Q15" s="65">
        <v>390543627</v>
      </c>
      <c r="R15" s="26">
        <f t="shared" si="3"/>
        <v>1422228348</v>
      </c>
      <c r="S15" s="26">
        <v>619024659</v>
      </c>
      <c r="T15" s="26">
        <v>608445406</v>
      </c>
      <c r="U15" s="26">
        <v>9293762731</v>
      </c>
      <c r="V15" s="65">
        <v>2067966527</v>
      </c>
      <c r="W15" s="65">
        <v>971167456</v>
      </c>
      <c r="X15" s="26">
        <f t="shared" si="4"/>
        <v>1958286619.8999999</v>
      </c>
      <c r="Y15" s="65">
        <v>1513135269</v>
      </c>
      <c r="Z15" s="65">
        <v>1221089832</v>
      </c>
      <c r="AA15" s="26">
        <f t="shared" si="5"/>
        <v>1483930725.3000002</v>
      </c>
      <c r="AB15" s="65">
        <v>7639557061</v>
      </c>
      <c r="AC15" s="65">
        <v>482256016</v>
      </c>
      <c r="AD15" s="26">
        <f t="shared" si="6"/>
        <v>4060906538.5</v>
      </c>
      <c r="AE15" s="65">
        <v>1099502678</v>
      </c>
      <c r="AF15" s="65">
        <v>580713078</v>
      </c>
      <c r="AG15" s="26">
        <f t="shared" si="7"/>
        <v>840107878</v>
      </c>
      <c r="AH15" s="65">
        <v>592968124</v>
      </c>
      <c r="AI15" s="65">
        <v>104557727</v>
      </c>
      <c r="AJ15" s="26">
        <f t="shared" si="8"/>
        <v>544127084.30000007</v>
      </c>
      <c r="AK15" s="65">
        <v>340295728</v>
      </c>
      <c r="AL15" s="65">
        <v>1267337180</v>
      </c>
      <c r="AM15" s="26">
        <f t="shared" si="9"/>
        <v>803816454</v>
      </c>
      <c r="AN15" s="26">
        <v>1212508964</v>
      </c>
      <c r="AO15" s="65">
        <v>2370739969</v>
      </c>
      <c r="AP15" s="65">
        <v>246921200</v>
      </c>
      <c r="AQ15" s="26">
        <f t="shared" si="10"/>
        <v>1308830584.5</v>
      </c>
      <c r="AR15" s="26">
        <v>1147584222</v>
      </c>
      <c r="AS15" s="65">
        <v>5052891</v>
      </c>
      <c r="AT15" s="65">
        <v>126152106</v>
      </c>
      <c r="AU15" s="65">
        <v>178431346</v>
      </c>
      <c r="AV15" s="26" cm="1">
        <f t="array" ref="AV15">SUM((AS15*AS$11),(AT15:AU15*AT$11:AU$11))</f>
        <v>69176349</v>
      </c>
    </row>
    <row r="16" spans="1:51" s="3" customFormat="1" ht="15.6" x14ac:dyDescent="0.25">
      <c r="B16" s="22" t="s">
        <v>8</v>
      </c>
      <c r="C16" s="26">
        <v>1171701856</v>
      </c>
      <c r="D16" s="65">
        <v>66843556</v>
      </c>
      <c r="E16" s="65">
        <v>272293542</v>
      </c>
      <c r="F16" s="26">
        <f t="shared" si="0"/>
        <v>251748543.40000001</v>
      </c>
      <c r="G16" s="65">
        <v>3695316764</v>
      </c>
      <c r="H16" s="65">
        <v>136100312</v>
      </c>
      <c r="I16" s="26">
        <f t="shared" si="1"/>
        <v>3339395118.7999997</v>
      </c>
      <c r="J16" s="65">
        <v>3813697000</v>
      </c>
      <c r="K16" s="65">
        <v>799444000</v>
      </c>
      <c r="L16" s="26">
        <f t="shared" si="2"/>
        <v>2306570500</v>
      </c>
      <c r="M16" s="26">
        <v>3876917100</v>
      </c>
      <c r="N16" s="26">
        <v>2876994993</v>
      </c>
      <c r="O16" s="26">
        <v>997161312</v>
      </c>
      <c r="P16" s="65">
        <v>7736274523</v>
      </c>
      <c r="Q16" s="65">
        <v>83312187</v>
      </c>
      <c r="R16" s="26">
        <f t="shared" si="3"/>
        <v>1996552771</v>
      </c>
      <c r="S16" s="26">
        <v>1068882454</v>
      </c>
      <c r="T16" s="26">
        <v>808872626</v>
      </c>
      <c r="U16" s="26">
        <v>10329822139</v>
      </c>
      <c r="V16" s="65">
        <v>3329000254</v>
      </c>
      <c r="W16" s="65">
        <v>756085137</v>
      </c>
      <c r="X16" s="26">
        <f t="shared" si="4"/>
        <v>3071708742.2999997</v>
      </c>
      <c r="Y16" s="65">
        <v>172204393</v>
      </c>
      <c r="Z16" s="65">
        <v>3726202985</v>
      </c>
      <c r="AA16" s="26">
        <f t="shared" si="5"/>
        <v>527604252.20000005</v>
      </c>
      <c r="AB16" s="65">
        <v>9381807308</v>
      </c>
      <c r="AC16" s="65">
        <v>2104956278</v>
      </c>
      <c r="AD16" s="26">
        <f t="shared" si="6"/>
        <v>5743381793</v>
      </c>
      <c r="AE16" s="65">
        <v>4784555216</v>
      </c>
      <c r="AF16" s="65">
        <v>2412744300</v>
      </c>
      <c r="AG16" s="26">
        <f t="shared" si="7"/>
        <v>3598649758</v>
      </c>
      <c r="AH16" s="65">
        <v>3287015367</v>
      </c>
      <c r="AI16" s="65">
        <v>625756590</v>
      </c>
      <c r="AJ16" s="26">
        <f t="shared" si="8"/>
        <v>3020889489.3000002</v>
      </c>
      <c r="AK16" s="65">
        <v>1057051476</v>
      </c>
      <c r="AL16" s="65">
        <v>1917156332</v>
      </c>
      <c r="AM16" s="26">
        <f t="shared" si="9"/>
        <v>1487103904</v>
      </c>
      <c r="AN16" s="26">
        <v>5798449923</v>
      </c>
      <c r="AO16" s="65">
        <v>2870638172</v>
      </c>
      <c r="AP16" s="65">
        <v>131573655</v>
      </c>
      <c r="AQ16" s="26">
        <f t="shared" si="10"/>
        <v>1501105913.5</v>
      </c>
      <c r="AR16" s="26">
        <v>1373905904</v>
      </c>
      <c r="AS16" s="65">
        <v>274616128</v>
      </c>
      <c r="AT16" s="65">
        <v>156201984</v>
      </c>
      <c r="AU16" s="65">
        <v>958275286</v>
      </c>
      <c r="AV16" s="26" cm="1">
        <f t="array" ref="AV16">SUM((AS16*AS$11),(AT16:AU16*AT$11:AU$11))</f>
        <v>467872461</v>
      </c>
    </row>
    <row r="17" spans="2:51" s="3" customFormat="1" ht="31.2" x14ac:dyDescent="0.25">
      <c r="B17" s="22" t="s">
        <v>9</v>
      </c>
      <c r="C17" s="26">
        <f t="shared" ref="C17" si="11">+C14-C15-C16</f>
        <v>0</v>
      </c>
      <c r="D17" s="65">
        <f t="shared" ref="D17:F17" si="12">+D14-D15-D16</f>
        <v>0</v>
      </c>
      <c r="E17" s="65">
        <f t="shared" si="12"/>
        <v>0</v>
      </c>
      <c r="F17" s="26">
        <f t="shared" si="12"/>
        <v>0</v>
      </c>
      <c r="G17" s="65">
        <v>0</v>
      </c>
      <c r="H17" s="65">
        <f t="shared" ref="H17" si="13">+H14-H15-H16</f>
        <v>0</v>
      </c>
      <c r="I17" s="26">
        <v>0</v>
      </c>
      <c r="J17" s="65">
        <f t="shared" ref="J17:AT17" si="14">+J14-J15-J16</f>
        <v>0</v>
      </c>
      <c r="K17" s="65">
        <f t="shared" si="14"/>
        <v>0</v>
      </c>
      <c r="L17" s="26">
        <f t="shared" si="14"/>
        <v>0</v>
      </c>
      <c r="M17" s="26">
        <f t="shared" si="14"/>
        <v>0</v>
      </c>
      <c r="N17" s="26">
        <f t="shared" ref="N17:R17" si="15">+N14-N15-N16</f>
        <v>0</v>
      </c>
      <c r="O17" s="26">
        <f t="shared" si="15"/>
        <v>0</v>
      </c>
      <c r="P17" s="65">
        <f t="shared" si="15"/>
        <v>0</v>
      </c>
      <c r="Q17" s="65">
        <f t="shared" si="15"/>
        <v>0</v>
      </c>
      <c r="R17" s="26">
        <f t="shared" si="15"/>
        <v>0</v>
      </c>
      <c r="S17" s="26">
        <f t="shared" ref="S17:T17" si="16">+S14-S15-S16</f>
        <v>0</v>
      </c>
      <c r="T17" s="26">
        <f t="shared" si="16"/>
        <v>0</v>
      </c>
      <c r="U17" s="26">
        <f t="shared" ref="U17:V17" si="17">+U14-U15-U16</f>
        <v>0</v>
      </c>
      <c r="V17" s="65">
        <f t="shared" si="17"/>
        <v>0</v>
      </c>
      <c r="W17" s="65">
        <v>0</v>
      </c>
      <c r="X17" s="26">
        <f t="shared" ref="X17:Y17" si="18">+X14-X15-X16</f>
        <v>0</v>
      </c>
      <c r="Y17" s="65">
        <f t="shared" si="18"/>
        <v>0</v>
      </c>
      <c r="Z17" s="65">
        <v>0</v>
      </c>
      <c r="AA17" s="26">
        <f t="shared" ref="AA17:AB17" si="19">+AA14-AA15-AA16</f>
        <v>0</v>
      </c>
      <c r="AB17" s="65">
        <f t="shared" si="19"/>
        <v>0</v>
      </c>
      <c r="AC17" s="65">
        <v>0</v>
      </c>
      <c r="AD17" s="26">
        <f t="shared" ref="AD17:AE17" si="20">+AD14-AD15-AD16</f>
        <v>0</v>
      </c>
      <c r="AE17" s="65">
        <f t="shared" si="20"/>
        <v>0</v>
      </c>
      <c r="AF17" s="65">
        <v>0</v>
      </c>
      <c r="AG17" s="26">
        <f t="shared" ref="AG17:AH17" si="21">+AG14-AG15-AG16</f>
        <v>0</v>
      </c>
      <c r="AH17" s="65">
        <f t="shared" si="21"/>
        <v>0</v>
      </c>
      <c r="AI17" s="65">
        <v>0</v>
      </c>
      <c r="AJ17" s="26">
        <f t="shared" ref="AJ17:AK17" si="22">+AJ14-AJ15-AJ16</f>
        <v>0</v>
      </c>
      <c r="AK17" s="65">
        <f t="shared" si="22"/>
        <v>0</v>
      </c>
      <c r="AL17" s="65">
        <v>0</v>
      </c>
      <c r="AM17" s="26">
        <f t="shared" ref="AM17:AO17" si="23">+AM14-AM15-AM16</f>
        <v>0</v>
      </c>
      <c r="AN17" s="26">
        <f t="shared" si="23"/>
        <v>0</v>
      </c>
      <c r="AO17" s="65">
        <f t="shared" si="23"/>
        <v>0</v>
      </c>
      <c r="AP17" s="65">
        <v>0</v>
      </c>
      <c r="AQ17" s="26">
        <v>0</v>
      </c>
      <c r="AR17" s="26">
        <f t="shared" ref="AR17" si="24">+AR14-AR15-AR16</f>
        <v>0</v>
      </c>
      <c r="AS17" s="65">
        <f t="shared" si="14"/>
        <v>0</v>
      </c>
      <c r="AT17" s="65">
        <f t="shared" si="14"/>
        <v>0</v>
      </c>
      <c r="AU17" s="65">
        <f t="shared" ref="AU17" si="25">+AU14-AU15-AU16</f>
        <v>0</v>
      </c>
      <c r="AV17" s="26">
        <f>+AV14-AV15-AV16</f>
        <v>0</v>
      </c>
    </row>
    <row r="18" spans="2:51" s="3" customFormat="1" ht="15.75" customHeight="1" x14ac:dyDescent="0.25">
      <c r="B18" s="22" t="s">
        <v>10</v>
      </c>
      <c r="C18" s="26">
        <v>419969276</v>
      </c>
      <c r="D18" s="65">
        <v>16351098</v>
      </c>
      <c r="E18" s="65">
        <v>58579216</v>
      </c>
      <c r="F18" s="26">
        <f t="shared" ref="F18:F19" si="26">SUM((D18*D$11),(E18*E$11))</f>
        <v>54356404.199999996</v>
      </c>
      <c r="G18" s="65">
        <v>710027102</v>
      </c>
      <c r="H18" s="65">
        <v>0</v>
      </c>
      <c r="I18" s="26">
        <f t="shared" ref="I18:I19" si="27">SUM((G18*G$11),(H18*H$11))</f>
        <v>639024391.80000007</v>
      </c>
      <c r="J18" s="65">
        <v>1756949000</v>
      </c>
      <c r="K18" s="65">
        <v>45021000</v>
      </c>
      <c r="L18" s="26">
        <f t="shared" ref="L18:L19" si="28">SUM((J18*J$11),(K18*K$11))</f>
        <v>900985000</v>
      </c>
      <c r="M18" s="26">
        <v>1423871967</v>
      </c>
      <c r="N18" s="26">
        <v>26464971</v>
      </c>
      <c r="O18" s="26">
        <v>928960127</v>
      </c>
      <c r="P18" s="65">
        <v>1220366475</v>
      </c>
      <c r="Q18" s="65">
        <v>15315369</v>
      </c>
      <c r="R18" s="26">
        <f t="shared" ref="R18:R19" si="29">SUM((P18*P$11),(Q18*Q$11))</f>
        <v>316578145.5</v>
      </c>
      <c r="S18" s="26">
        <v>229115971</v>
      </c>
      <c r="T18" s="26">
        <v>778214646</v>
      </c>
      <c r="U18" s="26">
        <v>3177105412</v>
      </c>
      <c r="V18" s="65">
        <v>1232951364</v>
      </c>
      <c r="W18" s="65">
        <v>336671739</v>
      </c>
      <c r="X18" s="26">
        <f t="shared" ref="X18:X19" si="30">SUM((V18*V$11),(W18*W$11))</f>
        <v>1143323401.5000002</v>
      </c>
      <c r="Y18" s="65">
        <v>28347333</v>
      </c>
      <c r="Z18" s="65">
        <v>134504997</v>
      </c>
      <c r="AA18" s="26">
        <f t="shared" ref="AA18:AA19" si="31">SUM((Y18*Y$11),(Z18*Z$11))</f>
        <v>38963099.399999999</v>
      </c>
      <c r="AB18" s="65">
        <v>1552515219</v>
      </c>
      <c r="AC18" s="65">
        <v>188375515</v>
      </c>
      <c r="AD18" s="26">
        <f t="shared" ref="AD18:AD19" si="32">SUM((AB18*AB$11),(AC18*AC$11))</f>
        <v>870445367</v>
      </c>
      <c r="AE18" s="65">
        <v>1337339329</v>
      </c>
      <c r="AF18" s="65">
        <v>160990569</v>
      </c>
      <c r="AG18" s="26">
        <f t="shared" ref="AG18:AG19" si="33">SUM((AE18*AE$11),(AF18*AF$11))</f>
        <v>749164949</v>
      </c>
      <c r="AH18" s="65">
        <v>718766255</v>
      </c>
      <c r="AI18" s="65">
        <v>5733393</v>
      </c>
      <c r="AJ18" s="26">
        <f t="shared" ref="AJ18:AJ19" si="34">SUM((AH18*AH$11),(AI18*AI$11))</f>
        <v>647462968.79999995</v>
      </c>
      <c r="AK18" s="65">
        <v>137789976</v>
      </c>
      <c r="AL18" s="65">
        <v>1802251922</v>
      </c>
      <c r="AM18" s="26">
        <f t="shared" ref="AM18:AM19" si="35">SUM((AK18*AK$11),(AL18*AL$11))</f>
        <v>970020949</v>
      </c>
      <c r="AN18" s="26">
        <v>1411671166</v>
      </c>
      <c r="AO18" s="65">
        <v>211909070</v>
      </c>
      <c r="AP18" s="65">
        <v>48914300</v>
      </c>
      <c r="AQ18" s="26">
        <f t="shared" ref="AQ18:AQ19" si="36">SUM((AO18*AO$11),(AP18*AP$11))</f>
        <v>130411685</v>
      </c>
      <c r="AR18" s="26">
        <v>39590602</v>
      </c>
      <c r="AS18" s="65">
        <v>91427666</v>
      </c>
      <c r="AT18" s="65">
        <v>44018630</v>
      </c>
      <c r="AU18" s="65">
        <v>84570925</v>
      </c>
      <c r="AV18" s="26" cm="1">
        <f t="array" ref="AV18">SUM((AS18*AS$11),(AT18:AU18*AT$11:AU$11))</f>
        <v>84629740.099999994</v>
      </c>
    </row>
    <row r="19" spans="2:51" s="3" customFormat="1" ht="15.6" x14ac:dyDescent="0.25">
      <c r="B19" s="22" t="s">
        <v>11</v>
      </c>
      <c r="C19" s="26">
        <v>58085972</v>
      </c>
      <c r="D19" s="65">
        <v>37520</v>
      </c>
      <c r="E19" s="65">
        <v>0</v>
      </c>
      <c r="F19" s="26">
        <f t="shared" si="26"/>
        <v>3752</v>
      </c>
      <c r="G19" s="65">
        <v>6030220</v>
      </c>
      <c r="H19" s="65">
        <v>0</v>
      </c>
      <c r="I19" s="26">
        <f t="shared" si="27"/>
        <v>5427198</v>
      </c>
      <c r="J19" s="65">
        <v>21855</v>
      </c>
      <c r="K19" s="65">
        <v>0</v>
      </c>
      <c r="L19" s="26">
        <f t="shared" si="28"/>
        <v>10927.5</v>
      </c>
      <c r="M19" s="26">
        <v>43040811</v>
      </c>
      <c r="N19" s="26">
        <v>22520291</v>
      </c>
      <c r="O19" s="26">
        <v>70881043</v>
      </c>
      <c r="P19" s="65">
        <v>459546604</v>
      </c>
      <c r="Q19" s="65">
        <v>333000</v>
      </c>
      <c r="R19" s="26">
        <f t="shared" si="29"/>
        <v>115136401</v>
      </c>
      <c r="S19" s="26">
        <v>0</v>
      </c>
      <c r="T19" s="26">
        <v>14312951</v>
      </c>
      <c r="U19" s="26">
        <v>58810</v>
      </c>
      <c r="V19" s="65">
        <v>0</v>
      </c>
      <c r="W19" s="65">
        <v>3083100</v>
      </c>
      <c r="X19" s="26">
        <f t="shared" si="30"/>
        <v>308310</v>
      </c>
      <c r="Y19" s="65">
        <v>0</v>
      </c>
      <c r="Z19" s="65">
        <v>0</v>
      </c>
      <c r="AA19" s="26">
        <f t="shared" si="31"/>
        <v>0</v>
      </c>
      <c r="AB19" s="65">
        <v>3018252</v>
      </c>
      <c r="AC19" s="65">
        <v>0</v>
      </c>
      <c r="AD19" s="26">
        <f t="shared" si="32"/>
        <v>1509126</v>
      </c>
      <c r="AE19" s="65">
        <v>76498754</v>
      </c>
      <c r="AF19" s="65">
        <v>30347800</v>
      </c>
      <c r="AG19" s="26">
        <f t="shared" si="33"/>
        <v>53423277</v>
      </c>
      <c r="AH19" s="65">
        <v>82797537</v>
      </c>
      <c r="AI19" s="65">
        <v>135500</v>
      </c>
      <c r="AJ19" s="26">
        <f t="shared" si="34"/>
        <v>74531333.299999997</v>
      </c>
      <c r="AK19" s="65">
        <v>0</v>
      </c>
      <c r="AL19" s="65">
        <v>0</v>
      </c>
      <c r="AM19" s="26">
        <f t="shared" si="35"/>
        <v>0</v>
      </c>
      <c r="AN19" s="26">
        <v>25119966</v>
      </c>
      <c r="AO19" s="65">
        <v>5046215</v>
      </c>
      <c r="AP19" s="65">
        <v>0</v>
      </c>
      <c r="AQ19" s="26">
        <f t="shared" si="36"/>
        <v>2523107.5</v>
      </c>
      <c r="AR19" s="26">
        <v>81400</v>
      </c>
      <c r="AS19" s="65">
        <v>27639</v>
      </c>
      <c r="AT19" s="65">
        <v>377187</v>
      </c>
      <c r="AU19" s="65">
        <v>21667462</v>
      </c>
      <c r="AV19" s="26" cm="1">
        <f t="array" ref="AV19">SUM((AS19*AS$11),(AT19:AU19*AT$11:AU$11))</f>
        <v>6554540.6999999993</v>
      </c>
    </row>
    <row r="20" spans="2:51" s="3" customFormat="1" ht="31.2" x14ac:dyDescent="0.25">
      <c r="B20" s="22" t="s">
        <v>12</v>
      </c>
      <c r="C20" s="27">
        <f t="shared" ref="C20" si="37">+C18/C16</f>
        <v>0.35842673957495208</v>
      </c>
      <c r="D20" s="66">
        <f>(D18/D16)</f>
        <v>0.2446174168232462</v>
      </c>
      <c r="E20" s="66">
        <f>(E18/E16)</f>
        <v>0.21513259392688791</v>
      </c>
      <c r="F20" s="27">
        <f t="shared" ref="F20" si="38">+F18/F16</f>
        <v>0.21591546654406579</v>
      </c>
      <c r="G20" s="66">
        <f>(G18/G16)</f>
        <v>0.19214241899831891</v>
      </c>
      <c r="H20" s="66">
        <f>(H18/H16)</f>
        <v>0</v>
      </c>
      <c r="I20" s="27">
        <f t="shared" ref="I20" si="39">+I18/I16</f>
        <v>0.19135932378964227</v>
      </c>
      <c r="J20" s="66">
        <f>(J18/J16)</f>
        <v>0.46069443901809715</v>
      </c>
      <c r="K20" s="66">
        <f>(K18/K16)</f>
        <v>5.6315389195490867E-2</v>
      </c>
      <c r="L20" s="27">
        <f t="shared" ref="L20:M20" si="40">+L18/L16</f>
        <v>0.39061671863053826</v>
      </c>
      <c r="M20" s="27">
        <f t="shared" si="40"/>
        <v>0.36726912912324072</v>
      </c>
      <c r="N20" s="27">
        <f t="shared" ref="N20:O20" si="41">+N18/N16</f>
        <v>9.1988241426876893E-3</v>
      </c>
      <c r="O20" s="27">
        <f t="shared" si="41"/>
        <v>0.93160466197469161</v>
      </c>
      <c r="P20" s="66">
        <f>(P18/P16)</f>
        <v>0.15774601474803429</v>
      </c>
      <c r="Q20" s="66">
        <f>(Q18/Q16)</f>
        <v>0.183831076238582</v>
      </c>
      <c r="R20" s="27">
        <f t="shared" ref="R20:S20" si="42">+R18/R16</f>
        <v>0.15856237315552527</v>
      </c>
      <c r="S20" s="27">
        <f t="shared" si="42"/>
        <v>0.21435095144708963</v>
      </c>
      <c r="T20" s="27">
        <f t="shared" ref="T20:U20" si="43">+T18/T16</f>
        <v>0.9620978890686307</v>
      </c>
      <c r="U20" s="27">
        <f t="shared" si="43"/>
        <v>0.30756632294808961</v>
      </c>
      <c r="V20" s="66">
        <f>(V18/V16)</f>
        <v>0.3703668578933067</v>
      </c>
      <c r="W20" s="66">
        <f>(W18/W16)</f>
        <v>0.44528284253258638</v>
      </c>
      <c r="X20" s="27">
        <f t="shared" ref="X20" si="44">+X18/X16</f>
        <v>0.37221087590613011</v>
      </c>
      <c r="Y20" s="66">
        <f>(Y18/Y16)</f>
        <v>0.16461445905157598</v>
      </c>
      <c r="Z20" s="66">
        <f>(Z18/Z16)</f>
        <v>3.609706651555377E-2</v>
      </c>
      <c r="AA20" s="27">
        <f t="shared" ref="AA20" si="45">+AA18/AA16</f>
        <v>7.3849100414812754E-2</v>
      </c>
      <c r="AB20" s="66">
        <f>(AB18/AB16)</f>
        <v>0.16548146514117257</v>
      </c>
      <c r="AC20" s="66">
        <f>(AC18/AC16)</f>
        <v>8.9491414605049571E-2</v>
      </c>
      <c r="AD20" s="27">
        <f t="shared" ref="AD20" si="46">+AD18/AD16</f>
        <v>0.15155624305890542</v>
      </c>
      <c r="AE20" s="66">
        <f>(AE18/AE16)</f>
        <v>0.27951173486885722</v>
      </c>
      <c r="AF20" s="66">
        <f>(AF18/AF16)</f>
        <v>6.6725085206915627E-2</v>
      </c>
      <c r="AG20" s="27">
        <f t="shared" ref="AG20" si="47">+AG18/AG16</f>
        <v>0.20817945601251256</v>
      </c>
      <c r="AH20" s="66">
        <f>(AH18/AH16)</f>
        <v>0.21866835860156172</v>
      </c>
      <c r="AI20" s="66">
        <f>(AI18/AI16)</f>
        <v>9.1623373874496466E-3</v>
      </c>
      <c r="AJ20" s="27">
        <f t="shared" ref="AJ20" si="48">+AJ18/AJ16</f>
        <v>0.21432858470768817</v>
      </c>
      <c r="AK20" s="66">
        <f>(AK18/AK16)</f>
        <v>0.13035313712574581</v>
      </c>
      <c r="AL20" s="66">
        <f>(AL18/AL16)</f>
        <v>0.94006518504407499</v>
      </c>
      <c r="AM20" s="27">
        <f t="shared" ref="AM20:AN20" si="49">+AM18/AM16</f>
        <v>0.65228861708374619</v>
      </c>
      <c r="AN20" s="27">
        <f t="shared" si="49"/>
        <v>0.24345664526660774</v>
      </c>
      <c r="AO20" s="66">
        <f>(AO18/AO16)</f>
        <v>7.3819498419182866E-2</v>
      </c>
      <c r="AP20" s="66">
        <f>(AP18/AP16)</f>
        <v>0.37176363307684962</v>
      </c>
      <c r="AQ20" s="27">
        <f t="shared" ref="AQ20:AR20" si="50">+AQ18/AQ16</f>
        <v>8.6877070982906368E-2</v>
      </c>
      <c r="AR20" s="27">
        <f t="shared" si="50"/>
        <v>2.8816094235227917E-2</v>
      </c>
      <c r="AS20" s="66">
        <f>(AS18/AS16)</f>
        <v>0.33292897495080842</v>
      </c>
      <c r="AT20" s="66">
        <f>(AT18/AT16)</f>
        <v>0.28180583160838724</v>
      </c>
      <c r="AU20" s="66">
        <f>(AU18/AU16)</f>
        <v>8.8253267339297739E-2</v>
      </c>
      <c r="AV20" s="27">
        <f>+AV18/AV16</f>
        <v>0.18088207183452926</v>
      </c>
    </row>
    <row r="21" spans="2:51" s="3" customFormat="1" ht="31.2" x14ac:dyDescent="0.25">
      <c r="B21" s="22" t="s">
        <v>13</v>
      </c>
      <c r="C21" s="27">
        <f t="shared" ref="C21" si="51">+C18/C14</f>
        <v>0.16496733144696935</v>
      </c>
      <c r="D21" s="66">
        <f>(D18/D14)</f>
        <v>0.13963373908030738</v>
      </c>
      <c r="E21" s="66">
        <f>(E18/E14)</f>
        <v>0.19349324060401854</v>
      </c>
      <c r="F21" s="27">
        <f t="shared" ref="F21" si="52">+F18/F14</f>
        <v>0.19127390041298137</v>
      </c>
      <c r="G21" s="66">
        <f>(G18/G14)</f>
        <v>0.10851403346734514</v>
      </c>
      <c r="H21" s="66">
        <f>(H18/H14)</f>
        <v>0</v>
      </c>
      <c r="I21" s="27">
        <f t="shared" ref="I21" si="53">+I18/I14</f>
        <v>0.10810714395794843</v>
      </c>
      <c r="J21" s="66">
        <f>(J18/J14)</f>
        <v>0.35917359463885651</v>
      </c>
      <c r="K21" s="66">
        <f>(K18/K14)</f>
        <v>5.2165902889222335E-2</v>
      </c>
      <c r="L21" s="27">
        <f t="shared" ref="L21:M21" si="54">+L18/L14</f>
        <v>0.31313133419454575</v>
      </c>
      <c r="M21" s="27">
        <f t="shared" si="54"/>
        <v>0.21097063551406164</v>
      </c>
      <c r="N21" s="27">
        <f t="shared" ref="N21:O21" si="55">+N18/N14</f>
        <v>5.1247704371429285E-3</v>
      </c>
      <c r="O21" s="27">
        <f t="shared" si="55"/>
        <v>0.30125576438894702</v>
      </c>
      <c r="P21" s="66">
        <f>(P18/P14)</f>
        <v>9.9592834277740225E-2</v>
      </c>
      <c r="Q21" s="66">
        <f>(Q18/Q14)</f>
        <v>3.2320736704097928E-2</v>
      </c>
      <c r="R21" s="27">
        <f t="shared" ref="R21:S21" si="56">+R18/R14</f>
        <v>9.2599711558194089E-2</v>
      </c>
      <c r="S21" s="27">
        <f t="shared" si="56"/>
        <v>0.13573967976992582</v>
      </c>
      <c r="T21" s="27">
        <f t="shared" ref="T21:U21" si="57">+T18/T14</f>
        <v>0.5490755274607273</v>
      </c>
      <c r="U21" s="27">
        <f t="shared" si="57"/>
        <v>0.1619023961751796</v>
      </c>
      <c r="V21" s="66">
        <f>(V18/V14)</f>
        <v>0.22845265017020308</v>
      </c>
      <c r="W21" s="66">
        <f>(W18/W14)</f>
        <v>0.1949174894074106</v>
      </c>
      <c r="X21" s="27">
        <f t="shared" ref="X21" si="58">+X18/X14</f>
        <v>0.2273010846276283</v>
      </c>
      <c r="Y21" s="66">
        <f>(Y18/Y14)</f>
        <v>1.6819952463683254E-2</v>
      </c>
      <c r="Z21" s="66">
        <f>(Z18/Z14)</f>
        <v>2.7187595716552469E-2</v>
      </c>
      <c r="AA21" s="27">
        <f t="shared" ref="AA21" si="59">+AA18/AA14</f>
        <v>1.9369834398020057E-2</v>
      </c>
      <c r="AB21" s="66">
        <f>(AB18/AB14)</f>
        <v>9.1209798776618861E-2</v>
      </c>
      <c r="AC21" s="66">
        <f>(AC18/AC14)</f>
        <v>7.2810227222892127E-2</v>
      </c>
      <c r="AD21" s="27">
        <f t="shared" ref="AD21" si="60">+AD18/AD14</f>
        <v>8.8782106112012607E-2</v>
      </c>
      <c r="AE21" s="66">
        <f>(AE18/AE14)</f>
        <v>0.22728181012013679</v>
      </c>
      <c r="AF21" s="66">
        <f>(AF18/AF14)</f>
        <v>5.3780812174971278E-2</v>
      </c>
      <c r="AG21" s="27">
        <f t="shared" ref="AG21" si="61">+AG18/AG14</f>
        <v>0.16877807045016144</v>
      </c>
      <c r="AH21" s="66">
        <f>(AH18/AH14)</f>
        <v>0.18524982301271342</v>
      </c>
      <c r="AI21" s="66">
        <f>(AI18/AI14)</f>
        <v>7.85058277859285E-3</v>
      </c>
      <c r="AJ21" s="27">
        <f t="shared" ref="AJ21" si="62">+AJ18/AJ14</f>
        <v>0.18161569671082439</v>
      </c>
      <c r="AK21" s="66">
        <f>(AK18/AK14)</f>
        <v>9.8608259712093721E-2</v>
      </c>
      <c r="AL21" s="66">
        <f>(AL18/AL14)</f>
        <v>0.56594617486537369</v>
      </c>
      <c r="AM21" s="27">
        <f t="shared" ref="AM21:AN21" si="63">+AM18/AM14</f>
        <v>0.42341976036514839</v>
      </c>
      <c r="AN21" s="27">
        <f t="shared" si="63"/>
        <v>0.20135208161291276</v>
      </c>
      <c r="AO21" s="66">
        <f>(AO18/AO14)</f>
        <v>4.0430028954096787E-2</v>
      </c>
      <c r="AP21" s="66">
        <f>(AP18/AP14)</f>
        <v>0.1292337253282709</v>
      </c>
      <c r="AQ21" s="27">
        <f t="shared" ref="AQ21:AR21" si="64">+AQ18/AQ14</f>
        <v>4.6410901141725892E-2</v>
      </c>
      <c r="AR21" s="27">
        <f t="shared" si="64"/>
        <v>1.5701271875613126E-2</v>
      </c>
      <c r="AS21" s="66">
        <f>(AS18/AS14)</f>
        <v>0.3269138152195542</v>
      </c>
      <c r="AT21" s="66">
        <f>(AT18/AT14)</f>
        <v>0.15589868027057799</v>
      </c>
      <c r="AU21" s="66">
        <f>(AU18/AU14)</f>
        <v>7.4399957402553452E-2</v>
      </c>
      <c r="AV21" s="27">
        <f>+AV18/AV14</f>
        <v>0.15758295805552572</v>
      </c>
    </row>
    <row r="22" spans="2:51" s="3" customFormat="1" ht="31.2" x14ac:dyDescent="0.25">
      <c r="B22" s="10" t="s">
        <v>14</v>
      </c>
      <c r="C22" s="37">
        <f t="shared" ref="C22:AV22" si="65">IF(C11=1,$AX$22,"")</f>
        <v>531463226</v>
      </c>
      <c r="D22" s="37" t="str">
        <f t="shared" si="65"/>
        <v/>
      </c>
      <c r="E22" s="37" t="str">
        <f t="shared" si="65"/>
        <v/>
      </c>
      <c r="F22" s="37">
        <f t="shared" si="65"/>
        <v>531463226</v>
      </c>
      <c r="G22" s="37" t="str">
        <f t="shared" si="65"/>
        <v/>
      </c>
      <c r="H22" s="37" t="str">
        <f t="shared" si="65"/>
        <v/>
      </c>
      <c r="I22" s="37">
        <f t="shared" si="65"/>
        <v>531463226</v>
      </c>
      <c r="J22" s="37" t="str">
        <f t="shared" si="65"/>
        <v/>
      </c>
      <c r="K22" s="37" t="str">
        <f t="shared" si="65"/>
        <v/>
      </c>
      <c r="L22" s="37">
        <f t="shared" si="65"/>
        <v>531463226</v>
      </c>
      <c r="M22" s="37">
        <f t="shared" si="65"/>
        <v>531463226</v>
      </c>
      <c r="N22" s="37">
        <f t="shared" si="65"/>
        <v>531463226</v>
      </c>
      <c r="O22" s="37">
        <f t="shared" si="65"/>
        <v>531463226</v>
      </c>
      <c r="P22" s="37" t="str">
        <f t="shared" si="65"/>
        <v/>
      </c>
      <c r="Q22" s="37" t="str">
        <f t="shared" si="65"/>
        <v/>
      </c>
      <c r="R22" s="37">
        <f t="shared" si="65"/>
        <v>531463226</v>
      </c>
      <c r="S22" s="37">
        <f t="shared" si="65"/>
        <v>531463226</v>
      </c>
      <c r="T22" s="37">
        <f t="shared" si="65"/>
        <v>531463226</v>
      </c>
      <c r="U22" s="37">
        <f t="shared" si="65"/>
        <v>531463226</v>
      </c>
      <c r="V22" s="37" t="str">
        <f t="shared" si="65"/>
        <v/>
      </c>
      <c r="W22" s="37" t="str">
        <f t="shared" si="65"/>
        <v/>
      </c>
      <c r="X22" s="37">
        <f t="shared" si="65"/>
        <v>531463226</v>
      </c>
      <c r="Y22" s="37" t="str">
        <f t="shared" si="65"/>
        <v/>
      </c>
      <c r="Z22" s="37" t="str">
        <f t="shared" si="65"/>
        <v/>
      </c>
      <c r="AA22" s="37">
        <f t="shared" si="65"/>
        <v>531463226</v>
      </c>
      <c r="AB22" s="37" t="str">
        <f t="shared" si="65"/>
        <v/>
      </c>
      <c r="AC22" s="37" t="str">
        <f t="shared" si="65"/>
        <v/>
      </c>
      <c r="AD22" s="37">
        <f t="shared" si="65"/>
        <v>531463226</v>
      </c>
      <c r="AE22" s="37" t="str">
        <f t="shared" si="65"/>
        <v/>
      </c>
      <c r="AF22" s="37" t="str">
        <f t="shared" si="65"/>
        <v/>
      </c>
      <c r="AG22" s="37">
        <f t="shared" si="65"/>
        <v>531463226</v>
      </c>
      <c r="AH22" s="37" t="str">
        <f t="shared" si="65"/>
        <v/>
      </c>
      <c r="AI22" s="37" t="str">
        <f t="shared" si="65"/>
        <v/>
      </c>
      <c r="AJ22" s="37">
        <f t="shared" si="65"/>
        <v>531463226</v>
      </c>
      <c r="AK22" s="37" t="str">
        <f t="shared" si="65"/>
        <v/>
      </c>
      <c r="AL22" s="37" t="str">
        <f t="shared" si="65"/>
        <v/>
      </c>
      <c r="AM22" s="37">
        <f t="shared" si="65"/>
        <v>531463226</v>
      </c>
      <c r="AN22" s="37">
        <f t="shared" si="65"/>
        <v>531463226</v>
      </c>
      <c r="AO22" s="37" t="str">
        <f t="shared" si="65"/>
        <v/>
      </c>
      <c r="AP22" s="37" t="str">
        <f t="shared" si="65"/>
        <v/>
      </c>
      <c r="AQ22" s="37">
        <f t="shared" si="65"/>
        <v>531463226</v>
      </c>
      <c r="AR22" s="37">
        <f t="shared" si="65"/>
        <v>531463226</v>
      </c>
      <c r="AS22" s="37" t="str">
        <f t="shared" si="65"/>
        <v/>
      </c>
      <c r="AT22" s="37" t="str">
        <f t="shared" si="65"/>
        <v/>
      </c>
      <c r="AU22" s="37" t="str">
        <f t="shared" si="65"/>
        <v/>
      </c>
      <c r="AV22" s="37">
        <f t="shared" si="65"/>
        <v>531463226</v>
      </c>
      <c r="AX22" s="43">
        <v>531463226</v>
      </c>
      <c r="AY22" s="43">
        <v>531463226</v>
      </c>
    </row>
    <row r="23" spans="2:51" s="3" customFormat="1" ht="15.6" hidden="1" x14ac:dyDescent="0.25">
      <c r="B23" s="28" t="s">
        <v>15</v>
      </c>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row>
    <row r="24" spans="2:51" s="3" customFormat="1" ht="15.6" x14ac:dyDescent="0.25">
      <c r="B24" s="11" t="s">
        <v>16</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row>
    <row r="25" spans="2:51" s="3" customFormat="1" ht="15.6" hidden="1" x14ac:dyDescent="0.25">
      <c r="B25" s="59" t="s">
        <v>25</v>
      </c>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row>
    <row r="26" spans="2:51" s="3" customFormat="1" ht="15.6" x14ac:dyDescent="0.25">
      <c r="B26" s="28" t="s">
        <v>15</v>
      </c>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row>
    <row r="27" spans="2:51" s="3" customFormat="1" ht="30.75" customHeight="1" x14ac:dyDescent="0.25">
      <c r="B27" s="34" t="str">
        <f>CONCATENATE("Índice de Liquidez: Mayor o Igual a ",AX27)</f>
        <v>Índice de Liquidez: Mayor o Igual a 1,21</v>
      </c>
      <c r="C27" s="13" t="str">
        <f>IF(C28&gt;=$AX$27,$B$24,$B$25)</f>
        <v>HÁBIL</v>
      </c>
      <c r="D27" s="67" t="s">
        <v>38</v>
      </c>
      <c r="E27" s="67" t="s">
        <v>38</v>
      </c>
      <c r="F27" s="13" t="str">
        <f>IF(F28&gt;=$AX$27,$B$24,$B$25)</f>
        <v>HÁBIL</v>
      </c>
      <c r="G27" s="67" t="s">
        <v>38</v>
      </c>
      <c r="H27" s="67" t="s">
        <v>38</v>
      </c>
      <c r="I27" s="13" t="str">
        <f>IF(I28&gt;=$AX$27,$B$24,$B$25)</f>
        <v>HÁBIL</v>
      </c>
      <c r="J27" s="67" t="s">
        <v>38</v>
      </c>
      <c r="K27" s="67" t="s">
        <v>38</v>
      </c>
      <c r="L27" s="13" t="str">
        <f>IF(L28&gt;=$AX$27,$B$24,$B$25)</f>
        <v>HÁBIL</v>
      </c>
      <c r="M27" s="13" t="str">
        <f>IF(M28&gt;=$AX$27,$B$24,$B$25)</f>
        <v>HÁBIL</v>
      </c>
      <c r="N27" s="13" t="str">
        <f>IF(N28&gt;=$AX$27,$B$24,$B$25)</f>
        <v>HÁBIL</v>
      </c>
      <c r="O27" s="13" t="str">
        <f>IF(O28&gt;=$AX$27,$B$24,$B$25)</f>
        <v>HÁBIL</v>
      </c>
      <c r="P27" s="67" t="s">
        <v>38</v>
      </c>
      <c r="Q27" s="67" t="s">
        <v>38</v>
      </c>
      <c r="R27" s="13" t="str">
        <f>IF(R28&gt;=$AX$27,$B$24,$B$25)</f>
        <v>HÁBIL</v>
      </c>
      <c r="S27" s="13" t="str">
        <f>IF(S28&gt;=$AX$27,$B$24,$B$25)</f>
        <v>HÁBIL</v>
      </c>
      <c r="T27" s="13" t="str">
        <f>IF(T28&gt;=$AX$27,$B$24,$B$25)</f>
        <v>HÁBIL</v>
      </c>
      <c r="U27" s="13" t="str">
        <f>IF(U28&gt;=$AX$27,$B$24,$B$25)</f>
        <v>HÁBIL</v>
      </c>
      <c r="V27" s="67" t="s">
        <v>38</v>
      </c>
      <c r="W27" s="67" t="s">
        <v>38</v>
      </c>
      <c r="X27" s="13" t="str">
        <f>IF(X28&gt;=$AX$27,$B$24,$B$25)</f>
        <v>HÁBIL</v>
      </c>
      <c r="Y27" s="67" t="s">
        <v>38</v>
      </c>
      <c r="Z27" s="67" t="s">
        <v>38</v>
      </c>
      <c r="AA27" s="13" t="str">
        <f>IF(AA28&gt;=$AX$27,$B$24,$B$25)</f>
        <v>HÁBIL</v>
      </c>
      <c r="AB27" s="67" t="s">
        <v>38</v>
      </c>
      <c r="AC27" s="67" t="s">
        <v>38</v>
      </c>
      <c r="AD27" s="13" t="str">
        <f>IF(AD28&gt;=$AX$27,$B$24,$B$25)</f>
        <v>HÁBIL</v>
      </c>
      <c r="AE27" s="67" t="s">
        <v>38</v>
      </c>
      <c r="AF27" s="67" t="s">
        <v>38</v>
      </c>
      <c r="AG27" s="13" t="str">
        <f>IF(AG28&gt;=$AX$27,$B$24,$B$25)</f>
        <v>HÁBIL</v>
      </c>
      <c r="AH27" s="67" t="s">
        <v>38</v>
      </c>
      <c r="AI27" s="67" t="s">
        <v>38</v>
      </c>
      <c r="AJ27" s="13" t="str">
        <f>IF(AJ28&gt;=$AX$27,$B$24,$B$25)</f>
        <v>HÁBIL</v>
      </c>
      <c r="AK27" s="67" t="s">
        <v>38</v>
      </c>
      <c r="AL27" s="67" t="s">
        <v>38</v>
      </c>
      <c r="AM27" s="13" t="str">
        <f>IF(AM28&gt;=$AX$27,$B$24,$B$25)</f>
        <v>HÁBIL</v>
      </c>
      <c r="AN27" s="13" t="str">
        <f>IF(AN28&gt;=$AX$27,$B$24,$B$25)</f>
        <v>HÁBIL</v>
      </c>
      <c r="AO27" s="67" t="s">
        <v>38</v>
      </c>
      <c r="AP27" s="67" t="s">
        <v>38</v>
      </c>
      <c r="AQ27" s="13" t="str">
        <f>IF(AQ28&gt;=$AX$27,$B$24,$B$25)</f>
        <v>HÁBIL</v>
      </c>
      <c r="AR27" s="13" t="str">
        <f>IF(AR28&gt;=$AX$27,$B$24,$B$25)</f>
        <v>HÁBIL</v>
      </c>
      <c r="AS27" s="67" t="s">
        <v>38</v>
      </c>
      <c r="AT27" s="67" t="s">
        <v>38</v>
      </c>
      <c r="AU27" s="67" t="s">
        <v>38</v>
      </c>
      <c r="AV27" s="13" t="str">
        <f>IF(AV28&gt;=$AX$27,$B$24,$B$25)</f>
        <v>HÁBIL</v>
      </c>
      <c r="AX27" s="40">
        <v>1.21</v>
      </c>
      <c r="AY27" s="40">
        <v>1.1100000000000001</v>
      </c>
    </row>
    <row r="28" spans="2:51" s="3" customFormat="1" ht="22.5" customHeight="1" x14ac:dyDescent="0.25">
      <c r="B28" s="21" t="s">
        <v>17</v>
      </c>
      <c r="C28" s="14">
        <f t="shared" ref="C28" si="66">C12/C13</f>
        <v>2.3497799600653546</v>
      </c>
      <c r="D28" s="67" t="s">
        <v>38</v>
      </c>
      <c r="E28" s="67" t="s">
        <v>38</v>
      </c>
      <c r="F28" s="14">
        <f t="shared" ref="F28" si="67">F12/F13</f>
        <v>10.155853555295108</v>
      </c>
      <c r="G28" s="67" t="s">
        <v>38</v>
      </c>
      <c r="H28" s="67" t="s">
        <v>38</v>
      </c>
      <c r="I28" s="14">
        <f t="shared" ref="I28" si="68">I12/I13</f>
        <v>2.8452640846059802</v>
      </c>
      <c r="J28" s="67" t="s">
        <v>38</v>
      </c>
      <c r="K28" s="67" t="s">
        <v>38</v>
      </c>
      <c r="L28" s="14">
        <f t="shared" ref="L28:M28" si="69">L12/L13</f>
        <v>8.6841434939503284</v>
      </c>
      <c r="M28" s="14">
        <f t="shared" si="69"/>
        <v>20.660502817129323</v>
      </c>
      <c r="N28" s="14">
        <f t="shared" ref="N28:O28" si="70">N12/N13</f>
        <v>6.0995553782264835</v>
      </c>
      <c r="O28" s="14">
        <f t="shared" si="70"/>
        <v>1.9200625830970701</v>
      </c>
      <c r="P28" s="67" t="s">
        <v>38</v>
      </c>
      <c r="Q28" s="67" t="s">
        <v>38</v>
      </c>
      <c r="R28" s="14">
        <f t="shared" ref="R28:S28" si="71">R12/R13</f>
        <v>1.9015971126507631</v>
      </c>
      <c r="S28" s="14">
        <f t="shared" si="71"/>
        <v>3.1074979746683842</v>
      </c>
      <c r="T28" s="14">
        <f t="shared" ref="T28:U28" si="72">T12/T13</f>
        <v>4.8243733513012543</v>
      </c>
      <c r="U28" s="14">
        <f t="shared" si="72"/>
        <v>5.3057740599275522</v>
      </c>
      <c r="V28" s="67" t="s">
        <v>38</v>
      </c>
      <c r="W28" s="67" t="s">
        <v>38</v>
      </c>
      <c r="X28" s="14">
        <f>X12/X13</f>
        <v>2.6008719041742769</v>
      </c>
      <c r="Y28" s="67" t="s">
        <v>38</v>
      </c>
      <c r="Z28" s="67" t="s">
        <v>38</v>
      </c>
      <c r="AA28" s="14">
        <f>AA12/AA13</f>
        <v>31.904274012349362</v>
      </c>
      <c r="AB28" s="67" t="s">
        <v>38</v>
      </c>
      <c r="AC28" s="67" t="s">
        <v>38</v>
      </c>
      <c r="AD28" s="14">
        <f>AD12/AD13</f>
        <v>3.40876069143799</v>
      </c>
      <c r="AE28" s="67" t="s">
        <v>38</v>
      </c>
      <c r="AF28" s="67" t="s">
        <v>38</v>
      </c>
      <c r="AG28" s="14">
        <f>AG12/AG13</f>
        <v>8.6026550814528662</v>
      </c>
      <c r="AH28" s="67" t="s">
        <v>38</v>
      </c>
      <c r="AI28" s="67" t="s">
        <v>38</v>
      </c>
      <c r="AJ28" s="14">
        <f>AJ12/AJ13</f>
        <v>7.7423922627885</v>
      </c>
      <c r="AK28" s="67" t="s">
        <v>38</v>
      </c>
      <c r="AL28" s="67" t="s">
        <v>38</v>
      </c>
      <c r="AM28" s="14">
        <f>AM12/AM13</f>
        <v>2.9766195866487437</v>
      </c>
      <c r="AN28" s="14">
        <f t="shared" ref="AN28" si="73">AN12/AN13</f>
        <v>3.7043481758539807</v>
      </c>
      <c r="AO28" s="67" t="s">
        <v>38</v>
      </c>
      <c r="AP28" s="67" t="s">
        <v>38</v>
      </c>
      <c r="AQ28" s="14">
        <f>AQ12/AQ13</f>
        <v>2.1614289626758154</v>
      </c>
      <c r="AR28" s="14">
        <f t="shared" ref="AR28" si="74">AR12/AR13</f>
        <v>2.0674989081542114</v>
      </c>
      <c r="AS28" s="67" t="s">
        <v>38</v>
      </c>
      <c r="AT28" s="67" t="s">
        <v>38</v>
      </c>
      <c r="AU28" s="67" t="s">
        <v>38</v>
      </c>
      <c r="AV28" s="14">
        <f>AV12/AV13</f>
        <v>13.699331709142401</v>
      </c>
    </row>
    <row r="29" spans="2:51" s="3" customFormat="1" ht="34.5" customHeight="1" x14ac:dyDescent="0.25">
      <c r="B29" s="34" t="str">
        <f>CONCATENATE("Endeudamiento total: Menor o Igual a ",AX29)</f>
        <v>Endeudamiento total: Menor o Igual a 0,7</v>
      </c>
      <c r="C29" s="15" t="str">
        <f xml:space="preserve"> IF(C30&lt;=$AX$29,$B$24,$B$25)</f>
        <v>HÁBIL</v>
      </c>
      <c r="D29" s="67" t="s">
        <v>38</v>
      </c>
      <c r="E29" s="67" t="s">
        <v>38</v>
      </c>
      <c r="F29" s="15" t="str">
        <f xml:space="preserve"> IF(F30&lt;=$AX$29,$B$24,$B$25)</f>
        <v>HÁBIL</v>
      </c>
      <c r="G29" s="67" t="s">
        <v>38</v>
      </c>
      <c r="H29" s="67" t="s">
        <v>38</v>
      </c>
      <c r="I29" s="15" t="str">
        <f xml:space="preserve"> IF(I30&lt;=$AX$29,$B$24,$B$25)</f>
        <v>HÁBIL</v>
      </c>
      <c r="J29" s="67" t="s">
        <v>38</v>
      </c>
      <c r="K29" s="67" t="s">
        <v>38</v>
      </c>
      <c r="L29" s="15" t="str">
        <f xml:space="preserve"> IF(L30&lt;=$AX$29,$B$24,$B$25)</f>
        <v>HÁBIL</v>
      </c>
      <c r="M29" s="15" t="str">
        <f xml:space="preserve"> IF(M30&lt;=$AX$29,$B$24,$B$25)</f>
        <v>HÁBIL</v>
      </c>
      <c r="N29" s="15" t="str">
        <f xml:space="preserve"> IF(N30&lt;=$AX$29,$B$24,$B$25)</f>
        <v>HÁBIL</v>
      </c>
      <c r="O29" s="15" t="str">
        <f xml:space="preserve"> IF(O30&lt;=$AX$29,$B$24,$B$25)</f>
        <v>HÁBIL</v>
      </c>
      <c r="P29" s="67" t="s">
        <v>38</v>
      </c>
      <c r="Q29" s="67" t="s">
        <v>38</v>
      </c>
      <c r="R29" s="15" t="str">
        <f xml:space="preserve"> IF(R30&lt;=$AX$29,$B$24,$B$25)</f>
        <v>HÁBIL</v>
      </c>
      <c r="S29" s="15" t="str">
        <f xml:space="preserve"> IF(S30&lt;=$AX$29,$B$24,$B$25)</f>
        <v>HÁBIL</v>
      </c>
      <c r="T29" s="15" t="str">
        <f xml:space="preserve"> IF(T30&lt;=$AX$29,$B$24,$B$25)</f>
        <v>HÁBIL</v>
      </c>
      <c r="U29" s="15" t="str">
        <f xml:space="preserve"> IF(U30&lt;=$AX$29,$B$24,$B$25)</f>
        <v>HÁBIL</v>
      </c>
      <c r="V29" s="67" t="s">
        <v>38</v>
      </c>
      <c r="W29" s="67" t="s">
        <v>38</v>
      </c>
      <c r="X29" s="15" t="str">
        <f xml:space="preserve"> IF(X30&lt;=$AX$29,$B$24,$B$25)</f>
        <v>HÁBIL</v>
      </c>
      <c r="Y29" s="67" t="s">
        <v>38</v>
      </c>
      <c r="Z29" s="67" t="s">
        <v>38</v>
      </c>
      <c r="AA29" s="15" t="s">
        <v>16</v>
      </c>
      <c r="AB29" s="67" t="s">
        <v>38</v>
      </c>
      <c r="AC29" s="67" t="s">
        <v>38</v>
      </c>
      <c r="AD29" s="15" t="str">
        <f xml:space="preserve"> IF(AD30&lt;=$AX$29,$B$24,$B$25)</f>
        <v>HÁBIL</v>
      </c>
      <c r="AE29" s="67" t="s">
        <v>38</v>
      </c>
      <c r="AF29" s="67" t="s">
        <v>38</v>
      </c>
      <c r="AG29" s="15" t="str">
        <f xml:space="preserve"> IF(AG30&lt;=$AX$29,$B$24,$B$25)</f>
        <v>HÁBIL</v>
      </c>
      <c r="AH29" s="67" t="s">
        <v>38</v>
      </c>
      <c r="AI29" s="67" t="s">
        <v>38</v>
      </c>
      <c r="AJ29" s="15" t="str">
        <f xml:space="preserve"> IF(AJ30&lt;=$AX$29,$B$24,$B$25)</f>
        <v>HÁBIL</v>
      </c>
      <c r="AK29" s="67" t="s">
        <v>38</v>
      </c>
      <c r="AL29" s="67" t="s">
        <v>38</v>
      </c>
      <c r="AM29" s="15" t="str">
        <f xml:space="preserve"> IF(AM30&lt;=$AX$29,$B$24,$B$25)</f>
        <v>HÁBIL</v>
      </c>
      <c r="AN29" s="15" t="str">
        <f xml:space="preserve"> IF(AN30&lt;=$AX$29,$B$24,$B$25)</f>
        <v>HÁBIL</v>
      </c>
      <c r="AO29" s="67" t="s">
        <v>38</v>
      </c>
      <c r="AP29" s="67" t="s">
        <v>38</v>
      </c>
      <c r="AQ29" s="15" t="str">
        <f xml:space="preserve"> IF(AQ30&lt;=$AX$29,$B$24,$B$25)</f>
        <v>HÁBIL</v>
      </c>
      <c r="AR29" s="15" t="str">
        <f xml:space="preserve"> IF(AR30&lt;=$AX$29,$B$24,$B$25)</f>
        <v>HÁBIL</v>
      </c>
      <c r="AS29" s="67" t="s">
        <v>38</v>
      </c>
      <c r="AT29" s="67" t="s">
        <v>38</v>
      </c>
      <c r="AU29" s="67" t="s">
        <v>38</v>
      </c>
      <c r="AV29" s="15" t="str">
        <f xml:space="preserve"> IF(AV30&lt;=$AX$29,$B$24,$B$25)</f>
        <v>HÁBIL</v>
      </c>
      <c r="AX29" s="41">
        <v>0.7</v>
      </c>
      <c r="AY29" s="41">
        <v>0.75</v>
      </c>
    </row>
    <row r="30" spans="2:51" s="3" customFormat="1" ht="22.5" customHeight="1" x14ac:dyDescent="0.25">
      <c r="B30" s="21" t="s">
        <v>18</v>
      </c>
      <c r="C30" s="16">
        <f t="shared" ref="C30" si="75">C15/C14</f>
        <v>0.53974602552644557</v>
      </c>
      <c r="D30" s="68" t="s">
        <v>38</v>
      </c>
      <c r="E30" s="68" t="s">
        <v>38</v>
      </c>
      <c r="F30" s="16">
        <f t="shared" ref="F30" si="76">F15/F14</f>
        <v>0.11412598886729289</v>
      </c>
      <c r="G30" s="68" t="s">
        <v>38</v>
      </c>
      <c r="H30" s="68" t="s">
        <v>38</v>
      </c>
      <c r="I30" s="16">
        <f t="shared" ref="I30" si="77">I15/I14</f>
        <v>0.435056825098041</v>
      </c>
      <c r="J30" s="68" t="s">
        <v>38</v>
      </c>
      <c r="K30" s="68" t="s">
        <v>38</v>
      </c>
      <c r="L30" s="16">
        <f t="shared" ref="L30:M30" si="78">L15/L14</f>
        <v>0.19836678959274523</v>
      </c>
      <c r="M30" s="16">
        <f t="shared" si="78"/>
        <v>0.42556937464986772</v>
      </c>
      <c r="N30" s="16">
        <f t="shared" ref="N30:O30" si="79">N15/N14</f>
        <v>0.4428885303545344</v>
      </c>
      <c r="O30" s="16">
        <f t="shared" si="79"/>
        <v>0.67662703216793152</v>
      </c>
      <c r="P30" s="68" t="s">
        <v>38</v>
      </c>
      <c r="Q30" s="68" t="s">
        <v>38</v>
      </c>
      <c r="R30" s="16">
        <f t="shared" ref="R30:S30" si="80">R15/R14</f>
        <v>0.41600450525946642</v>
      </c>
      <c r="S30" s="16">
        <f t="shared" si="80"/>
        <v>0.36674095051343031</v>
      </c>
      <c r="T30" s="16">
        <f t="shared" ref="T30:U30" si="81">T15/T14</f>
        <v>0.42929349113086002</v>
      </c>
      <c r="U30" s="16">
        <f t="shared" si="81"/>
        <v>0.47360167841748685</v>
      </c>
      <c r="V30" s="68" t="s">
        <v>38</v>
      </c>
      <c r="W30" s="68" t="s">
        <v>38</v>
      </c>
      <c r="X30" s="16">
        <f t="shared" ref="X30" si="82">X15/X14</f>
        <v>0.38932175457185547</v>
      </c>
      <c r="Y30" s="68" t="s">
        <v>38</v>
      </c>
      <c r="Z30" s="68" t="s">
        <v>38</v>
      </c>
      <c r="AA30" s="16">
        <f t="shared" ref="AA30" si="83">AA15/AA14</f>
        <v>0.73771062492001838</v>
      </c>
      <c r="AB30" s="68" t="s">
        <v>38</v>
      </c>
      <c r="AC30" s="68" t="s">
        <v>38</v>
      </c>
      <c r="AD30" s="16">
        <f t="shared" ref="AD30" si="84">AD15/AD14</f>
        <v>0.41419697189573623</v>
      </c>
      <c r="AE30" s="68" t="s">
        <v>38</v>
      </c>
      <c r="AF30" s="68" t="s">
        <v>38</v>
      </c>
      <c r="AG30" s="16">
        <f t="shared" ref="AG30" si="85">AG15/AG14</f>
        <v>0.18926644500398218</v>
      </c>
      <c r="AH30" s="68" t="s">
        <v>38</v>
      </c>
      <c r="AI30" s="68" t="s">
        <v>38</v>
      </c>
      <c r="AJ30" s="16">
        <f t="shared" ref="AJ30" si="86">AJ15/AJ14</f>
        <v>0.15262960860530683</v>
      </c>
      <c r="AK30" s="68" t="s">
        <v>38</v>
      </c>
      <c r="AL30" s="68" t="s">
        <v>38</v>
      </c>
      <c r="AM30" s="16">
        <f t="shared" ref="AM30:AN30" si="87">AM15/AM14</f>
        <v>0.35087053602410739</v>
      </c>
      <c r="AN30" s="16">
        <f t="shared" si="87"/>
        <v>0.17294481162174299</v>
      </c>
      <c r="AO30" s="68" t="s">
        <v>38</v>
      </c>
      <c r="AP30" s="68" t="s">
        <v>38</v>
      </c>
      <c r="AQ30" s="16">
        <f t="shared" ref="AQ30:AR30" si="88">AQ15/AQ14</f>
        <v>0.46578653491438909</v>
      </c>
      <c r="AR30" s="16">
        <f t="shared" si="88"/>
        <v>0.45512144194690374</v>
      </c>
      <c r="AS30" s="68" t="s">
        <v>38</v>
      </c>
      <c r="AT30" s="68" t="s">
        <v>38</v>
      </c>
      <c r="AU30" s="68" t="s">
        <v>38</v>
      </c>
      <c r="AV30" s="16">
        <f t="shared" ref="AV30" si="89">AV15/AV14</f>
        <v>0.12880830887605915</v>
      </c>
    </row>
    <row r="31" spans="2:51" s="3" customFormat="1" ht="31.2" x14ac:dyDescent="0.25">
      <c r="B31" s="34" t="str">
        <f>CONCATENATE("Razón de Cobertura de Intereses Mayor o Igual a ",AX31," o Indeterminado")</f>
        <v>Razón de Cobertura de Intereses Mayor o Igual a 1 o Indeterminado</v>
      </c>
      <c r="C31" s="15" t="str">
        <f>IF(AND(C32="Indeterminado",C18&lt;=0),$B$25,IF(C32&gt;=$AX$31,$B$24,$B$25))</f>
        <v>HÁBIL</v>
      </c>
      <c r="D31" s="68" t="s">
        <v>38</v>
      </c>
      <c r="E31" s="68" t="s">
        <v>38</v>
      </c>
      <c r="F31" s="15" t="str">
        <f>IF(AND(F32="Indeterminado",F18&lt;=0),$B$25,IF(F32&gt;=$AX$31,$B$24,$B$25))</f>
        <v>HÁBIL</v>
      </c>
      <c r="G31" s="68" t="s">
        <v>38</v>
      </c>
      <c r="H31" s="68" t="s">
        <v>38</v>
      </c>
      <c r="I31" s="15" t="str">
        <f>IF(AND(I32="Indeterminado",I18&lt;=0),$B$25,IF(I32&gt;=$AX$31,$B$24,$B$25))</f>
        <v>HÁBIL</v>
      </c>
      <c r="J31" s="68" t="s">
        <v>38</v>
      </c>
      <c r="K31" s="68" t="s">
        <v>38</v>
      </c>
      <c r="L31" s="15" t="str">
        <f>IF(AND(L32="Indeterminado",L18&lt;=0),$B$25,IF(L32&gt;=$AX$31,$B$24,$B$25))</f>
        <v>HÁBIL</v>
      </c>
      <c r="M31" s="15" t="str">
        <f>IF(AND(M32="Indeterminado",M18&lt;=0),$B$25,IF(M32&gt;=$AX$31,$B$24,$B$25))</f>
        <v>HÁBIL</v>
      </c>
      <c r="N31" s="15" t="str">
        <f>IF(AND(N32="Indeterminado",N18&lt;=0),$B$25,IF(N32&gt;=$AX$31,$B$24,$B$25))</f>
        <v>HÁBIL</v>
      </c>
      <c r="O31" s="15" t="str">
        <f>IF(AND(O32="Indeterminado",O18&lt;=0),$B$25,IF(O32&gt;=$AX$31,$B$24,$B$25))</f>
        <v>HÁBIL</v>
      </c>
      <c r="P31" s="68" t="s">
        <v>38</v>
      </c>
      <c r="Q31" s="68" t="s">
        <v>38</v>
      </c>
      <c r="R31" s="15" t="str">
        <f>IF(AND(R32="Indeterminado",R18&lt;=0),$B$25,IF(R32&gt;=$AX$31,$B$24,$B$25))</f>
        <v>HÁBIL</v>
      </c>
      <c r="S31" s="15" t="str">
        <f>IF(AND(S32="Indeterminado",S18&lt;=0),$B$25,IF(S32&gt;=$AX$31,$B$24,$B$25))</f>
        <v>HÁBIL</v>
      </c>
      <c r="T31" s="15" t="str">
        <f>IF(AND(T32="Indeterminado",T18&lt;=0),$B$25,IF(T32&gt;=$AX$31,$B$24,$B$25))</f>
        <v>HÁBIL</v>
      </c>
      <c r="U31" s="15" t="str">
        <f>IF(AND(U32="Indeterminado",U18&lt;=0),$B$25,IF(U32&gt;=$AX$31,$B$24,$B$25))</f>
        <v>HÁBIL</v>
      </c>
      <c r="V31" s="68" t="s">
        <v>38</v>
      </c>
      <c r="W31" s="68" t="s">
        <v>38</v>
      </c>
      <c r="X31" s="15" t="str">
        <f>IF(AND(X32="Indeterminado",X18&lt;=0),$B$25,IF(X32&gt;=$AX$31,$B$24,$B$25))</f>
        <v>HÁBIL</v>
      </c>
      <c r="Y31" s="68" t="s">
        <v>38</v>
      </c>
      <c r="Z31" s="68" t="s">
        <v>38</v>
      </c>
      <c r="AA31" s="15" t="str">
        <f>IF(AND(AA32="Indeterminado",AA18&lt;=0),$B$25,IF(AA32&gt;=$AX$31,$B$24,$B$25))</f>
        <v>HÁBIL</v>
      </c>
      <c r="AB31" s="68" t="s">
        <v>38</v>
      </c>
      <c r="AC31" s="68" t="s">
        <v>38</v>
      </c>
      <c r="AD31" s="15" t="str">
        <f>IF(AND(AD32="Indeterminado",AD18&lt;=0),$B$25,IF(AD32&gt;=$AX$31,$B$24,$B$25))</f>
        <v>HÁBIL</v>
      </c>
      <c r="AE31" s="68" t="s">
        <v>38</v>
      </c>
      <c r="AF31" s="68" t="s">
        <v>38</v>
      </c>
      <c r="AG31" s="15" t="str">
        <f>IF(AND(AG32="Indeterminado",AG18&lt;=0),$B$25,IF(AG32&gt;=$AX$31,$B$24,$B$25))</f>
        <v>HÁBIL</v>
      </c>
      <c r="AH31" s="68" t="s">
        <v>38</v>
      </c>
      <c r="AI31" s="68" t="s">
        <v>38</v>
      </c>
      <c r="AJ31" s="15" t="str">
        <f>IF(AND(AJ32="Indeterminado",AJ18&lt;=0),$B$25,IF(AJ32&gt;=$AX$31,$B$24,$B$25))</f>
        <v>HÁBIL</v>
      </c>
      <c r="AK31" s="68" t="s">
        <v>38</v>
      </c>
      <c r="AL31" s="68" t="s">
        <v>38</v>
      </c>
      <c r="AM31" s="15" t="str">
        <f>IF(AND(AM32="Indeterminado",AM18&lt;=0),$B$25,IF(AM32&gt;=$AX$31,$B$24,$B$25))</f>
        <v>HÁBIL</v>
      </c>
      <c r="AN31" s="15" t="str">
        <f>IF(AND(AN32="Indeterminado",AN18&lt;=0),$B$25,IF(AN32&gt;=$AX$31,$B$24,$B$25))</f>
        <v>HÁBIL</v>
      </c>
      <c r="AO31" s="68" t="s">
        <v>38</v>
      </c>
      <c r="AP31" s="68" t="s">
        <v>38</v>
      </c>
      <c r="AQ31" s="15" t="str">
        <f>IF(AND(AQ32="Indeterminado",AQ18&lt;=0),$B$25,IF(AQ32&gt;=$AX$31,$B$24,$B$25))</f>
        <v>HÁBIL</v>
      </c>
      <c r="AR31" s="15" t="str">
        <f>IF(AND(AR32="Indeterminado",AR18&lt;=0),$B$25,IF(AR32&gt;=$AX$31,$B$24,$B$25))</f>
        <v>HÁBIL</v>
      </c>
      <c r="AS31" s="68" t="s">
        <v>38</v>
      </c>
      <c r="AT31" s="68" t="s">
        <v>38</v>
      </c>
      <c r="AU31" s="68" t="s">
        <v>38</v>
      </c>
      <c r="AV31" s="15" t="str">
        <f>IF(AND(AV32="Indeterminado",AV18&lt;=0),$B$25,IF(AV32&gt;=$AX$31,$B$24,$B$25))</f>
        <v>HÁBIL</v>
      </c>
      <c r="AX31" s="42">
        <v>1</v>
      </c>
      <c r="AY31" s="42">
        <v>0</v>
      </c>
    </row>
    <row r="32" spans="2:51" s="3" customFormat="1" ht="22.5" customHeight="1" x14ac:dyDescent="0.25">
      <c r="B32" s="21" t="s">
        <v>19</v>
      </c>
      <c r="C32" s="61">
        <f t="shared" ref="C32" si="90">IFERROR(C18/C19,"Indeterminado")</f>
        <v>7.2301325352703056</v>
      </c>
      <c r="D32" s="69" t="s">
        <v>38</v>
      </c>
      <c r="E32" s="69" t="s">
        <v>38</v>
      </c>
      <c r="F32" s="61">
        <f t="shared" ref="F32" si="91">IFERROR(F18/F19,"Indeterminado")</f>
        <v>14487.314552238804</v>
      </c>
      <c r="G32" s="69" t="s">
        <v>38</v>
      </c>
      <c r="H32" s="69" t="s">
        <v>38</v>
      </c>
      <c r="I32" s="61">
        <f t="shared" ref="I32" si="92">IFERROR(I18/I19,"Indeterminado")</f>
        <v>117.7448089787769</v>
      </c>
      <c r="J32" s="69" t="s">
        <v>38</v>
      </c>
      <c r="K32" s="69" t="s">
        <v>38</v>
      </c>
      <c r="L32" s="61">
        <f t="shared" ref="L32:M32" si="93">IFERROR(L18/L19,"Indeterminado")</f>
        <v>82451.155342026992</v>
      </c>
      <c r="M32" s="61">
        <f t="shared" si="93"/>
        <v>33.081903754090504</v>
      </c>
      <c r="N32" s="61">
        <f t="shared" ref="N32:O32" si="94">IFERROR(N18/N19,"Indeterminado")</f>
        <v>1.1751611468963701</v>
      </c>
      <c r="O32" s="61">
        <f t="shared" si="94"/>
        <v>13.105903746365584</v>
      </c>
      <c r="P32" s="69" t="s">
        <v>38</v>
      </c>
      <c r="Q32" s="69" t="s">
        <v>38</v>
      </c>
      <c r="R32" s="61">
        <f t="shared" ref="R32:S32" si="95">IFERROR(R18/R19,"Indeterminado")</f>
        <v>2.7495921598244157</v>
      </c>
      <c r="S32" s="61" t="str">
        <f t="shared" si="95"/>
        <v>Indeterminado</v>
      </c>
      <c r="T32" s="61">
        <f t="shared" ref="T32:U32" si="96">IFERROR(T18/T19,"Indeterminado")</f>
        <v>54.371362411566977</v>
      </c>
      <c r="U32" s="61">
        <f t="shared" si="96"/>
        <v>54023.217343989119</v>
      </c>
      <c r="V32" s="69" t="s">
        <v>38</v>
      </c>
      <c r="W32" s="69" t="s">
        <v>38</v>
      </c>
      <c r="X32" s="61">
        <f t="shared" ref="X32" si="97">IFERROR(X18/X19,"Indeterminado")</f>
        <v>3708.3565291427467</v>
      </c>
      <c r="Y32" s="69" t="s">
        <v>38</v>
      </c>
      <c r="Z32" s="69" t="s">
        <v>38</v>
      </c>
      <c r="AA32" s="61" t="str">
        <f t="shared" ref="AA32" si="98">IFERROR(AA18/AA19,"Indeterminado")</f>
        <v>Indeterminado</v>
      </c>
      <c r="AB32" s="69" t="s">
        <v>38</v>
      </c>
      <c r="AC32" s="69" t="s">
        <v>38</v>
      </c>
      <c r="AD32" s="61">
        <f t="shared" ref="AD32" si="99">IFERROR(AD18/AD19,"Indeterminado")</f>
        <v>576.78773475508342</v>
      </c>
      <c r="AE32" s="69" t="s">
        <v>38</v>
      </c>
      <c r="AF32" s="69" t="s">
        <v>38</v>
      </c>
      <c r="AG32" s="61">
        <f t="shared" ref="AG32" si="100">IFERROR(AG18/AG19,"Indeterminado")</f>
        <v>14.02319346677292</v>
      </c>
      <c r="AH32" s="69" t="s">
        <v>38</v>
      </c>
      <c r="AI32" s="69" t="s">
        <v>38</v>
      </c>
      <c r="AJ32" s="61">
        <f t="shared" ref="AJ32" si="101">IFERROR(AJ18/AJ19,"Indeterminado")</f>
        <v>8.6871244633966587</v>
      </c>
      <c r="AK32" s="69" t="s">
        <v>38</v>
      </c>
      <c r="AL32" s="69" t="s">
        <v>38</v>
      </c>
      <c r="AM32" s="61" t="str">
        <f t="shared" ref="AM32:AN32" si="102">IFERROR(AM18/AM19,"Indeterminado")</f>
        <v>Indeterminado</v>
      </c>
      <c r="AN32" s="61">
        <f t="shared" si="102"/>
        <v>56.197176620382365</v>
      </c>
      <c r="AO32" s="69" t="s">
        <v>38</v>
      </c>
      <c r="AP32" s="69" t="s">
        <v>38</v>
      </c>
      <c r="AQ32" s="61">
        <f t="shared" ref="AQ32:AR32" si="103">IFERROR(AQ18/AQ19,"Indeterminado")</f>
        <v>51.686931690385762</v>
      </c>
      <c r="AR32" s="61">
        <f t="shared" si="103"/>
        <v>486.37103194103196</v>
      </c>
      <c r="AS32" s="69" t="s">
        <v>38</v>
      </c>
      <c r="AT32" s="69" t="s">
        <v>38</v>
      </c>
      <c r="AU32" s="69" t="s">
        <v>38</v>
      </c>
      <c r="AV32" s="61">
        <f t="shared" ref="AV32" si="104">IFERROR(AV18/AV19,"Indeterminado")</f>
        <v>12.91162019941382</v>
      </c>
    </row>
    <row r="33" spans="2:53" s="3" customFormat="1" ht="31.2" x14ac:dyDescent="0.25">
      <c r="B33" s="22" t="str">
        <f>CONCATENATE("CAPITAL DE TRABAJO ≥  A ",TEXT(AX33,"#,0#%")," DEL PPTO OFICIAL")</f>
        <v>CAPITAL DE TRABAJO ≥  A 10,0% DEL PPTO OFICIAL</v>
      </c>
      <c r="C33" s="15" t="str">
        <f xml:space="preserve"> IF(C34&gt;(C22*$AX$33),$B$24,$B$25)</f>
        <v>HÁBIL</v>
      </c>
      <c r="D33" s="68" t="s">
        <v>38</v>
      </c>
      <c r="E33" s="68" t="s">
        <v>38</v>
      </c>
      <c r="F33" s="15" t="str">
        <f xml:space="preserve"> IF(F34&gt;(F22*$AX$33),$B$24,$B$25)</f>
        <v>HÁBIL</v>
      </c>
      <c r="G33" s="68" t="s">
        <v>38</v>
      </c>
      <c r="H33" s="68" t="s">
        <v>38</v>
      </c>
      <c r="I33" s="15" t="str">
        <f xml:space="preserve"> IF(I34&gt;(I22*$AX$33),$B$24,$B$25)</f>
        <v>HÁBIL</v>
      </c>
      <c r="J33" s="68" t="s">
        <v>38</v>
      </c>
      <c r="K33" s="68" t="s">
        <v>38</v>
      </c>
      <c r="L33" s="15" t="str">
        <f xml:space="preserve"> IF(L34&gt;(L22*$AX$33),$B$24,$B$25)</f>
        <v>HÁBIL</v>
      </c>
      <c r="M33" s="15" t="str">
        <f xml:space="preserve"> IF(M34&gt;(M22*$AX$33),$B$24,$B$25)</f>
        <v>HÁBIL</v>
      </c>
      <c r="N33" s="15" t="str">
        <f xml:space="preserve"> IF(N34&gt;(N22*$AX$33),$B$24,$B$25)</f>
        <v>HÁBIL</v>
      </c>
      <c r="O33" s="15" t="str">
        <f xml:space="preserve"> IF(O34&gt;(O22*$AX$33),$B$24,$B$25)</f>
        <v>HÁBIL</v>
      </c>
      <c r="P33" s="68" t="s">
        <v>38</v>
      </c>
      <c r="Q33" s="68" t="s">
        <v>38</v>
      </c>
      <c r="R33" s="15" t="str">
        <f xml:space="preserve"> IF(R34&gt;(R22*$AX$33),$B$24,$B$25)</f>
        <v>HÁBIL</v>
      </c>
      <c r="S33" s="15" t="str">
        <f xml:space="preserve"> IF(S34&gt;(S22*$AX$33),$B$24,$B$25)</f>
        <v>HÁBIL</v>
      </c>
      <c r="T33" s="15" t="str">
        <f xml:space="preserve"> IF(T34&gt;(T22*$AX$33),$B$24,$B$25)</f>
        <v>HÁBIL</v>
      </c>
      <c r="U33" s="15" t="str">
        <f xml:space="preserve"> IF(U34&gt;(U22*$AX$33),$B$24,$B$25)</f>
        <v>HÁBIL</v>
      </c>
      <c r="V33" s="68" t="s">
        <v>38</v>
      </c>
      <c r="W33" s="68" t="s">
        <v>38</v>
      </c>
      <c r="X33" s="15" t="str">
        <f xml:space="preserve"> IF(X34&gt;(X22*$AX$33),$B$24,$B$25)</f>
        <v>HÁBIL</v>
      </c>
      <c r="Y33" s="68" t="s">
        <v>38</v>
      </c>
      <c r="Z33" s="68" t="s">
        <v>38</v>
      </c>
      <c r="AA33" s="15" t="str">
        <f xml:space="preserve"> IF(AA34&gt;(AA22*$AX$33),$B$24,$B$25)</f>
        <v>HÁBIL</v>
      </c>
      <c r="AB33" s="68" t="s">
        <v>38</v>
      </c>
      <c r="AC33" s="68" t="s">
        <v>38</v>
      </c>
      <c r="AD33" s="15" t="str">
        <f xml:space="preserve"> IF(AD34&gt;(AD22*$AX$33),$B$24,$B$25)</f>
        <v>HÁBIL</v>
      </c>
      <c r="AE33" s="68" t="s">
        <v>38</v>
      </c>
      <c r="AF33" s="68" t="s">
        <v>38</v>
      </c>
      <c r="AG33" s="15" t="str">
        <f xml:space="preserve"> IF(AG34&gt;(AG22*$AX$33),$B$24,$B$25)</f>
        <v>HÁBIL</v>
      </c>
      <c r="AH33" s="68" t="s">
        <v>38</v>
      </c>
      <c r="AI33" s="68" t="s">
        <v>38</v>
      </c>
      <c r="AJ33" s="15" t="str">
        <f xml:space="preserve"> IF(AJ34&gt;(AJ22*$AX$33),$B$24,$B$25)</f>
        <v>HÁBIL</v>
      </c>
      <c r="AK33" s="68" t="s">
        <v>38</v>
      </c>
      <c r="AL33" s="68" t="s">
        <v>38</v>
      </c>
      <c r="AM33" s="15" t="str">
        <f xml:space="preserve"> IF(AM34&gt;(AM22*$AX$33),$B$24,$B$25)</f>
        <v>HÁBIL</v>
      </c>
      <c r="AN33" s="15" t="str">
        <f xml:space="preserve"> IF(AN34&gt;(AN22*$AX$33),$B$24,$B$25)</f>
        <v>HÁBIL</v>
      </c>
      <c r="AO33" s="68" t="s">
        <v>38</v>
      </c>
      <c r="AP33" s="68" t="s">
        <v>38</v>
      </c>
      <c r="AQ33" s="15" t="str">
        <f xml:space="preserve"> IF(AQ34&gt;(AQ22*$AX$33),$B$24,$B$25)</f>
        <v>HÁBIL</v>
      </c>
      <c r="AR33" s="15" t="str">
        <f xml:space="preserve"> IF(AR34&gt;(AR22*$AX$33),$B$24,$B$25)</f>
        <v>HÁBIL</v>
      </c>
      <c r="AS33" s="68" t="s">
        <v>38</v>
      </c>
      <c r="AT33" s="68" t="s">
        <v>38</v>
      </c>
      <c r="AU33" s="68" t="s">
        <v>38</v>
      </c>
      <c r="AV33" s="15" t="str">
        <f xml:space="preserve"> IF(AV34&gt;(AV22*$AX$33),$B$24,$B$25)</f>
        <v>HÁBIL</v>
      </c>
      <c r="AX33" s="45">
        <v>0.1</v>
      </c>
      <c r="AY33" s="45">
        <v>0.1</v>
      </c>
    </row>
    <row r="34" spans="2:53" s="4" customFormat="1" ht="22.5" customHeight="1" x14ac:dyDescent="0.25">
      <c r="B34" s="60" t="str">
        <f>CONCATENATE("CT = Activo Corriente - Pasivo Corriente ≥ ",TEXT((AX22*AX33),"$###.###.###.###"))</f>
        <v>CT = Activo Corriente - Pasivo Corriente ≥ $53.146.323</v>
      </c>
      <c r="C34" s="36">
        <f>SUM(C12-C13)</f>
        <v>829231590</v>
      </c>
      <c r="D34" s="70" t="s">
        <v>38</v>
      </c>
      <c r="E34" s="70" t="s">
        <v>38</v>
      </c>
      <c r="F34" s="36">
        <f>SUM(D12:E12)-SUM(D13:E13)</f>
        <v>352992031</v>
      </c>
      <c r="G34" s="70" t="s">
        <v>38</v>
      </c>
      <c r="H34" s="70" t="s">
        <v>38</v>
      </c>
      <c r="I34" s="36">
        <f>SUM(G12:H12)-SUM(G13:H13)</f>
        <v>3600364695</v>
      </c>
      <c r="J34" s="70" t="s">
        <v>38</v>
      </c>
      <c r="K34" s="70" t="s">
        <v>38</v>
      </c>
      <c r="L34" s="36">
        <f>SUM(J12:K12)-SUM(J13:K13)</f>
        <v>3656200000</v>
      </c>
      <c r="M34" s="36">
        <f>SUM(M12-M13)</f>
        <v>6306764178</v>
      </c>
      <c r="N34" s="36">
        <f>SUM(N12-N13)</f>
        <v>4219798147</v>
      </c>
      <c r="O34" s="36">
        <f>SUM(O12-O13)</f>
        <v>974715285</v>
      </c>
      <c r="P34" s="70" t="s">
        <v>38</v>
      </c>
      <c r="Q34" s="70" t="s">
        <v>38</v>
      </c>
      <c r="R34" s="36">
        <f>SUM(P12:Q12)-SUM(P13:Q13)</f>
        <v>4445260033</v>
      </c>
      <c r="S34" s="36">
        <f>SUM(S12-S13)</f>
        <v>841919447</v>
      </c>
      <c r="T34" s="36">
        <f>SUM(T12-T13)</f>
        <v>1123535207</v>
      </c>
      <c r="U34" s="36">
        <f>SUM(U12-U13)</f>
        <v>14044388168</v>
      </c>
      <c r="V34" s="70" t="s">
        <v>38</v>
      </c>
      <c r="W34" s="70" t="s">
        <v>38</v>
      </c>
      <c r="X34" s="36">
        <f>SUM(V12:W12)-SUM(V13:W13)</f>
        <v>4328301090</v>
      </c>
      <c r="Y34" s="70" t="s">
        <v>38</v>
      </c>
      <c r="Z34" s="70" t="s">
        <v>38</v>
      </c>
      <c r="AA34" s="36">
        <f>SUM(Y12:Z12)-SUM(Y13:Z13)</f>
        <v>3841977309</v>
      </c>
      <c r="AB34" s="70" t="s">
        <v>38</v>
      </c>
      <c r="AC34" s="70" t="s">
        <v>38</v>
      </c>
      <c r="AD34" s="36">
        <f>SUM(AB12:AC12)-SUM(AB13:AC13)</f>
        <v>12909905699</v>
      </c>
      <c r="AE34" s="70" t="s">
        <v>38</v>
      </c>
      <c r="AF34" s="70" t="s">
        <v>38</v>
      </c>
      <c r="AG34" s="36">
        <f>SUM(AE12:AF12)-SUM(AE13:AF13)</f>
        <v>6274469741</v>
      </c>
      <c r="AH34" s="70" t="s">
        <v>38</v>
      </c>
      <c r="AI34" s="70" t="s">
        <v>38</v>
      </c>
      <c r="AJ34" s="36">
        <f>SUM(AH12:AI12)-SUM(AH13:AI13)</f>
        <v>3759162474</v>
      </c>
      <c r="AK34" s="70" t="s">
        <v>38</v>
      </c>
      <c r="AL34" s="70" t="s">
        <v>38</v>
      </c>
      <c r="AM34" s="36">
        <f>SUM(AK12:AL12)-SUM(AK13:AL13)</f>
        <v>2991861992</v>
      </c>
      <c r="AN34" s="36">
        <f>SUM(AN12-AN13)</f>
        <v>3279046405</v>
      </c>
      <c r="AO34" s="70" t="s">
        <v>38</v>
      </c>
      <c r="AP34" s="70" t="s">
        <v>38</v>
      </c>
      <c r="AQ34" s="36">
        <f>SUM(AO12:AP12)-SUM(AO13:AP13)</f>
        <v>2757611183</v>
      </c>
      <c r="AR34" s="36">
        <f>SUM(AR12-AR13)</f>
        <v>1225044904</v>
      </c>
      <c r="AS34" s="70" t="s">
        <v>38</v>
      </c>
      <c r="AT34" s="70" t="s">
        <v>38</v>
      </c>
      <c r="AU34" s="70" t="s">
        <v>38</v>
      </c>
      <c r="AV34" s="36">
        <f>SUM(AS12:AU12)-SUM(AS13:AU13)</f>
        <v>835652705</v>
      </c>
      <c r="BA34" s="3"/>
    </row>
    <row r="35" spans="2:53" s="3" customFormat="1" ht="15.6" x14ac:dyDescent="0.25">
      <c r="B35" s="35" t="s">
        <v>20</v>
      </c>
      <c r="C35" s="29"/>
      <c r="D35" s="29"/>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row>
    <row r="36" spans="2:53" s="3" customFormat="1" ht="15.6" hidden="1" x14ac:dyDescent="0.25">
      <c r="B36" s="17"/>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row>
    <row r="37" spans="2:53" s="3" customFormat="1" ht="46.8" x14ac:dyDescent="0.25">
      <c r="B37" s="34" t="str">
        <f>CONCATENATE("Indicador  Rentabilidad del Patrimonio",CHAR(10),"Mayor o Igual a ",AX37)</f>
        <v>Indicador  Rentabilidad del Patrimonio
Mayor o Igual a 0,04</v>
      </c>
      <c r="C37" s="15" t="str">
        <f>IF(C73="",$B$25,IF(C73=$B$81,IF(C38&gt;=$AX$37,$B$24,$B$25),IF(C38&gt;=$AY$37,$B$24,$B$25)))</f>
        <v>HÁBIL</v>
      </c>
      <c r="D37" s="71" t="s">
        <v>38</v>
      </c>
      <c r="E37" s="71" t="s">
        <v>38</v>
      </c>
      <c r="F37" s="15" t="str">
        <f>IF(F73="",$B$25,IF(F73=$B$81,IF(F38&gt;=$AX$37,$B$24,$B$25),IF(F38&gt;=$AY$37,$B$24,$B$25)))</f>
        <v>HÁBIL</v>
      </c>
      <c r="G37" s="71" t="s">
        <v>38</v>
      </c>
      <c r="H37" s="71" t="s">
        <v>38</v>
      </c>
      <c r="I37" s="15" t="str">
        <f>IF(I73="",$B$25,IF(I73=$B$81,IF(I38&gt;=$AX$37,$B$24,$B$25),IF(I38&gt;=$AY$37,$B$24,$B$25)))</f>
        <v>HÁBIL</v>
      </c>
      <c r="J37" s="71" t="s">
        <v>38</v>
      </c>
      <c r="K37" s="71" t="s">
        <v>38</v>
      </c>
      <c r="L37" s="15" t="str">
        <f>IF(L73="",$B$25,IF(L73=$B$81,IF(L38&gt;=$AX$37,$B$24,$B$25),IF(L38&gt;=$AY$37,$B$24,$B$25)))</f>
        <v>HÁBIL</v>
      </c>
      <c r="M37" s="15" t="str">
        <f>IF(M73="",$B$25,IF(M73=$B$81,IF(M38&gt;=$AX$37,$B$24,$B$25),IF(M38&gt;=$AY$37,$B$24,$B$25)))</f>
        <v>HÁBIL</v>
      </c>
      <c r="N37" s="15" t="str">
        <f>IF(N73="",$B$25,IF(N73=$B$81,IF(N38&gt;=$AX$37,$B$24,$B$25),IF(N38&gt;=$AY$37,$B$24,$B$25)))</f>
        <v>HÁBIL</v>
      </c>
      <c r="O37" s="15" t="str">
        <f>IF(O73="",$B$25,IF(O73=$B$81,IF(O38&gt;=$AX$37,$B$24,$B$25),IF(O38&gt;=$AY$37,$B$24,$B$25)))</f>
        <v>HÁBIL</v>
      </c>
      <c r="P37" s="71" t="s">
        <v>38</v>
      </c>
      <c r="Q37" s="71" t="s">
        <v>38</v>
      </c>
      <c r="R37" s="15" t="str">
        <f>IF(R73="",$B$25,IF(R73=$B$81,IF(R38&gt;=$AX$37,$B$24,$B$25),IF(R38&gt;=$AY$37,$B$24,$B$25)))</f>
        <v>HÁBIL</v>
      </c>
      <c r="S37" s="15" t="str">
        <f>IF(S73="",$B$25,IF(S73=$B$81,IF(S38&gt;=$AX$37,$B$24,$B$25),IF(S38&gt;=$AY$37,$B$24,$B$25)))</f>
        <v>HÁBIL</v>
      </c>
      <c r="T37" s="15" t="str">
        <f>IF(T73="",$B$25,IF(T73=$B$81,IF(T38&gt;=$AX$37,$B$24,$B$25),IF(T38&gt;=$AY$37,$B$24,$B$25)))</f>
        <v>HÁBIL</v>
      </c>
      <c r="U37" s="15" t="str">
        <f>IF(U73="",$B$25,IF(U73=$B$81,IF(U38&gt;=$AX$37,$B$24,$B$25),IF(U38&gt;=$AY$37,$B$24,$B$25)))</f>
        <v>HÁBIL</v>
      </c>
      <c r="V37" s="71" t="s">
        <v>38</v>
      </c>
      <c r="W37" s="71" t="s">
        <v>38</v>
      </c>
      <c r="X37" s="15" t="str">
        <f>IF(X73="",$B$25,IF(X73=$B$81,IF(X38&gt;=$AX$37,$B$24,$B$25),IF(X38&gt;=$AY$37,$B$24,$B$25)))</f>
        <v>HÁBIL</v>
      </c>
      <c r="Y37" s="71" t="s">
        <v>38</v>
      </c>
      <c r="Z37" s="71" t="s">
        <v>38</v>
      </c>
      <c r="AA37" s="15" t="str">
        <f>IF(AA73="",$B$25,IF(AA73=$B$81,IF(AA38&gt;=$AX$37,$B$24,$B$25),IF(AA38&gt;=$AY$37,$B$24,$B$25)))</f>
        <v>HÁBIL</v>
      </c>
      <c r="AB37" s="71" t="s">
        <v>38</v>
      </c>
      <c r="AC37" s="71" t="s">
        <v>38</v>
      </c>
      <c r="AD37" s="15" t="str">
        <f>IF(AD73="",$B$25,IF(AD73=$B$81,IF(AD38&gt;=$AX$37,$B$24,$B$25),IF(AD38&gt;=$AY$37,$B$24,$B$25)))</f>
        <v>HÁBIL</v>
      </c>
      <c r="AE37" s="71" t="s">
        <v>38</v>
      </c>
      <c r="AF37" s="71" t="s">
        <v>38</v>
      </c>
      <c r="AG37" s="15" t="str">
        <f>IF(AG73="",$B$25,IF(AG73=$B$81,IF(AG38&gt;=$AX$37,$B$24,$B$25),IF(AG38&gt;=$AY$37,$B$24,$B$25)))</f>
        <v>HÁBIL</v>
      </c>
      <c r="AH37" s="71" t="s">
        <v>38</v>
      </c>
      <c r="AI37" s="71" t="s">
        <v>38</v>
      </c>
      <c r="AJ37" s="15" t="str">
        <f>IF(AJ73="",$B$25,IF(AJ73=$B$81,IF(AJ38&gt;=$AX$37,$B$24,$B$25),IF(AJ38&gt;=$AY$37,$B$24,$B$25)))</f>
        <v>HÁBIL</v>
      </c>
      <c r="AK37" s="71" t="s">
        <v>38</v>
      </c>
      <c r="AL37" s="71" t="s">
        <v>38</v>
      </c>
      <c r="AM37" s="15" t="str">
        <f>IF(AM73="",$B$25,IF(AM73=$B$81,IF(AM38&gt;=$AX$37,$B$24,$B$25),IF(AM38&gt;=$AY$37,$B$24,$B$25)))</f>
        <v>HÁBIL</v>
      </c>
      <c r="AN37" s="15" t="str">
        <f>IF(AN73="",$B$25,IF(AN73=$B$81,IF(AN38&gt;=$AX$37,$B$24,$B$25),IF(AN38&gt;=$AY$37,$B$24,$B$25)))</f>
        <v>HÁBIL</v>
      </c>
      <c r="AO37" s="71" t="s">
        <v>38</v>
      </c>
      <c r="AP37" s="71" t="s">
        <v>38</v>
      </c>
      <c r="AQ37" s="15" t="str">
        <f>IF(AQ73="",$B$25,IF(AQ73=$B$81,IF(AQ38&gt;=$AX$37,$B$24,$B$25),IF(AQ38&gt;=$AY$37,$B$24,$B$25)))</f>
        <v>HÁBIL</v>
      </c>
      <c r="AR37" s="15" t="str">
        <f>IF(AR73="",$B$25,IF(AR73=$B$81,IF(AR38&gt;=$AX$37,$B$24,$B$25),IF(AR38&gt;=$AY$37,$B$24,$B$25)))</f>
        <v>HÁBIL</v>
      </c>
      <c r="AS37" s="71" t="s">
        <v>38</v>
      </c>
      <c r="AT37" s="71" t="s">
        <v>38</v>
      </c>
      <c r="AU37" s="71" t="s">
        <v>38</v>
      </c>
      <c r="AV37" s="15" t="str">
        <f>IF(AV73="",$B$25,IF(AV73=$B$81,IF(AV38&gt;=$AX$37,$B$24,$B$25),IF(AV38&gt;=$AY$37,$B$24,$B$25)))</f>
        <v>HÁBIL</v>
      </c>
      <c r="AX37" s="41">
        <v>0.04</v>
      </c>
      <c r="AY37" s="41">
        <v>0</v>
      </c>
    </row>
    <row r="38" spans="2:53" s="3" customFormat="1" ht="22.5" customHeight="1" x14ac:dyDescent="0.25">
      <c r="B38" s="21" t="s">
        <v>21</v>
      </c>
      <c r="C38" s="18">
        <f t="shared" ref="C38" si="105">C18/C16</f>
        <v>0.35842673957495208</v>
      </c>
      <c r="D38" s="71" t="s">
        <v>38</v>
      </c>
      <c r="E38" s="71" t="s">
        <v>38</v>
      </c>
      <c r="F38" s="18">
        <f t="shared" ref="F38" si="106">F18/F16</f>
        <v>0.21591546654406579</v>
      </c>
      <c r="G38" s="71" t="s">
        <v>38</v>
      </c>
      <c r="H38" s="71" t="s">
        <v>38</v>
      </c>
      <c r="I38" s="18">
        <f t="shared" ref="I38" si="107">I18/I16</f>
        <v>0.19135932378964227</v>
      </c>
      <c r="J38" s="71" t="s">
        <v>38</v>
      </c>
      <c r="K38" s="71" t="s">
        <v>38</v>
      </c>
      <c r="L38" s="18">
        <f t="shared" ref="L38:M38" si="108">L18/L16</f>
        <v>0.39061671863053826</v>
      </c>
      <c r="M38" s="18">
        <f t="shared" si="108"/>
        <v>0.36726912912324072</v>
      </c>
      <c r="N38" s="18">
        <f t="shared" ref="N38:O38" si="109">N18/N16</f>
        <v>9.1988241426876893E-3</v>
      </c>
      <c r="O38" s="18">
        <f t="shared" si="109"/>
        <v>0.93160466197469161</v>
      </c>
      <c r="P38" s="71" t="s">
        <v>38</v>
      </c>
      <c r="Q38" s="71" t="s">
        <v>38</v>
      </c>
      <c r="R38" s="18">
        <f t="shared" ref="R38:S38" si="110">R18/R16</f>
        <v>0.15856237315552527</v>
      </c>
      <c r="S38" s="18">
        <f t="shared" si="110"/>
        <v>0.21435095144708963</v>
      </c>
      <c r="T38" s="18">
        <f t="shared" ref="T38:U38" si="111">T18/T16</f>
        <v>0.9620978890686307</v>
      </c>
      <c r="U38" s="18">
        <f t="shared" si="111"/>
        <v>0.30756632294808961</v>
      </c>
      <c r="V38" s="71" t="s">
        <v>38</v>
      </c>
      <c r="W38" s="71" t="s">
        <v>38</v>
      </c>
      <c r="X38" s="18">
        <f t="shared" ref="X38" si="112">X18/X16</f>
        <v>0.37221087590613011</v>
      </c>
      <c r="Y38" s="71" t="s">
        <v>38</v>
      </c>
      <c r="Z38" s="71" t="s">
        <v>38</v>
      </c>
      <c r="AA38" s="18">
        <f t="shared" ref="AA38" si="113">AA18/AA16</f>
        <v>7.3849100414812754E-2</v>
      </c>
      <c r="AB38" s="71" t="s">
        <v>38</v>
      </c>
      <c r="AC38" s="71" t="s">
        <v>38</v>
      </c>
      <c r="AD38" s="18">
        <f t="shared" ref="AD38" si="114">AD18/AD16</f>
        <v>0.15155624305890542</v>
      </c>
      <c r="AE38" s="71" t="s">
        <v>38</v>
      </c>
      <c r="AF38" s="71" t="s">
        <v>38</v>
      </c>
      <c r="AG38" s="18">
        <f t="shared" ref="AG38" si="115">AG18/AG16</f>
        <v>0.20817945601251256</v>
      </c>
      <c r="AH38" s="71" t="s">
        <v>38</v>
      </c>
      <c r="AI38" s="71" t="s">
        <v>38</v>
      </c>
      <c r="AJ38" s="18">
        <f t="shared" ref="AJ38" si="116">AJ18/AJ16</f>
        <v>0.21432858470768817</v>
      </c>
      <c r="AK38" s="71" t="s">
        <v>38</v>
      </c>
      <c r="AL38" s="71" t="s">
        <v>38</v>
      </c>
      <c r="AM38" s="18">
        <f t="shared" ref="AM38:AN38" si="117">AM18/AM16</f>
        <v>0.65228861708374619</v>
      </c>
      <c r="AN38" s="18">
        <f t="shared" si="117"/>
        <v>0.24345664526660774</v>
      </c>
      <c r="AO38" s="71" t="s">
        <v>38</v>
      </c>
      <c r="AP38" s="71" t="s">
        <v>38</v>
      </c>
      <c r="AQ38" s="18">
        <f t="shared" ref="AQ38:AR38" si="118">AQ18/AQ16</f>
        <v>8.6877070982906368E-2</v>
      </c>
      <c r="AR38" s="18">
        <f t="shared" si="118"/>
        <v>2.8816094235227917E-2</v>
      </c>
      <c r="AS38" s="71" t="s">
        <v>38</v>
      </c>
      <c r="AT38" s="71" t="s">
        <v>38</v>
      </c>
      <c r="AU38" s="71" t="s">
        <v>38</v>
      </c>
      <c r="AV38" s="18">
        <f t="shared" ref="AV38" si="119">AV18/AV16</f>
        <v>0.18088207183452926</v>
      </c>
    </row>
    <row r="39" spans="2:53" s="3" customFormat="1" ht="31.2" x14ac:dyDescent="0.25">
      <c r="B39" s="34" t="str">
        <f>CONCATENATE("Indicador Rentabilidad del Activo",CHAR(10),"Mayor o Igual a ",AX39)</f>
        <v>Indicador Rentabilidad del Activo
Mayor o Igual a 0,02</v>
      </c>
      <c r="C39" s="13" t="str">
        <f>IF(C73="",$B$25,IF(C73=$B$81,IF(C40&gt;=$AX$39,$B$24,$B$25),IF(C40&gt;=$AY$39,$B$24,$B$25)))</f>
        <v>HÁBIL</v>
      </c>
      <c r="D39" s="71" t="s">
        <v>38</v>
      </c>
      <c r="E39" s="71" t="s">
        <v>38</v>
      </c>
      <c r="F39" s="13" t="str">
        <f>IF(F73="",$B$25,IF(F73=$B$81,IF(F40&gt;=$AX$39,$B$24,$B$25),IF(F40&gt;=$AY$39,$B$24,$B$25)))</f>
        <v>HÁBIL</v>
      </c>
      <c r="G39" s="71" t="s">
        <v>38</v>
      </c>
      <c r="H39" s="71" t="s">
        <v>38</v>
      </c>
      <c r="I39" s="13" t="str">
        <f>IF(I73="",$B$25,IF(I73=$B$81,IF(I40&gt;=$AX$39,$B$24,$B$25),IF(I40&gt;=$AY$39,$B$24,$B$25)))</f>
        <v>HÁBIL</v>
      </c>
      <c r="J39" s="71" t="s">
        <v>38</v>
      </c>
      <c r="K39" s="71" t="s">
        <v>38</v>
      </c>
      <c r="L39" s="13" t="str">
        <f>IF(L73="",$B$25,IF(L73=$B$81,IF(L40&gt;=$AX$39,$B$24,$B$25),IF(L40&gt;=$AY$39,$B$24,$B$25)))</f>
        <v>HÁBIL</v>
      </c>
      <c r="M39" s="13" t="str">
        <f>IF(M73="",$B$25,IF(M73=$B$81,IF(M40&gt;=$AX$39,$B$24,$B$25),IF(M40&gt;=$AY$39,$B$24,$B$25)))</f>
        <v>HÁBIL</v>
      </c>
      <c r="N39" s="13" t="str">
        <f>IF(N73="",$B$25,IF(N73=$B$81,IF(N40&gt;=$AX$39,$B$24,$B$25),IF(N40&gt;=$AY$39,$B$24,$B$25)))</f>
        <v>HÁBIL</v>
      </c>
      <c r="O39" s="13" t="str">
        <f>IF(O73="",$B$25,IF(O73=$B$81,IF(O40&gt;=$AX$39,$B$24,$B$25),IF(O40&gt;=$AY$39,$B$24,$B$25)))</f>
        <v>HÁBIL</v>
      </c>
      <c r="P39" s="71" t="s">
        <v>38</v>
      </c>
      <c r="Q39" s="71" t="s">
        <v>38</v>
      </c>
      <c r="R39" s="13" t="str">
        <f>IF(R73="",$B$25,IF(R73=$B$81,IF(R40&gt;=$AX$39,$B$24,$B$25),IF(R40&gt;=$AY$39,$B$24,$B$25)))</f>
        <v>HÁBIL</v>
      </c>
      <c r="S39" s="13" t="str">
        <f>IF(S73="",$B$25,IF(S73=$B$81,IF(S40&gt;=$AX$39,$B$24,$B$25),IF(S40&gt;=$AY$39,$B$24,$B$25)))</f>
        <v>HÁBIL</v>
      </c>
      <c r="T39" s="13" t="str">
        <f>IF(T73="",$B$25,IF(T73=$B$81,IF(T40&gt;=$AX$39,$B$24,$B$25),IF(T40&gt;=$AY$39,$B$24,$B$25)))</f>
        <v>HÁBIL</v>
      </c>
      <c r="U39" s="13" t="str">
        <f>IF(U73="",$B$25,IF(U73=$B$81,IF(U40&gt;=$AX$39,$B$24,$B$25),IF(U40&gt;=$AY$39,$B$24,$B$25)))</f>
        <v>HÁBIL</v>
      </c>
      <c r="V39" s="71" t="s">
        <v>38</v>
      </c>
      <c r="W39" s="71" t="s">
        <v>38</v>
      </c>
      <c r="X39" s="13" t="str">
        <f>IF(X73="",$B$25,IF(X73=$B$81,IF(X40&gt;=$AX$39,$B$24,$B$25),IF(X40&gt;=$AY$39,$B$24,$B$25)))</f>
        <v>HÁBIL</v>
      </c>
      <c r="Y39" s="71" t="s">
        <v>38</v>
      </c>
      <c r="Z39" s="71" t="s">
        <v>38</v>
      </c>
      <c r="AA39" s="13" t="str">
        <f>IF(AA73="",$B$25,IF(AA73=$B$81,IF(AA40&gt;=$AX$39,$B$24,$B$25),IF(AA40&gt;=$AY$39,$B$24,$B$25)))</f>
        <v>HÁBIL</v>
      </c>
      <c r="AB39" s="71" t="s">
        <v>38</v>
      </c>
      <c r="AC39" s="71" t="s">
        <v>38</v>
      </c>
      <c r="AD39" s="13" t="str">
        <f>IF(AD73="",$B$25,IF(AD73=$B$81,IF(AD40&gt;=$AX$39,$B$24,$B$25),IF(AD40&gt;=$AY$39,$B$24,$B$25)))</f>
        <v>HÁBIL</v>
      </c>
      <c r="AE39" s="71" t="s">
        <v>38</v>
      </c>
      <c r="AF39" s="71" t="s">
        <v>38</v>
      </c>
      <c r="AG39" s="13" t="str">
        <f>IF(AG73="",$B$25,IF(AG73=$B$81,IF(AG40&gt;=$AX$39,$B$24,$B$25),IF(AG40&gt;=$AY$39,$B$24,$B$25)))</f>
        <v>HÁBIL</v>
      </c>
      <c r="AH39" s="71" t="s">
        <v>38</v>
      </c>
      <c r="AI39" s="71" t="s">
        <v>38</v>
      </c>
      <c r="AJ39" s="13" t="str">
        <f>IF(AJ73="",$B$25,IF(AJ73=$B$81,IF(AJ40&gt;=$AX$39,$B$24,$B$25),IF(AJ40&gt;=$AY$39,$B$24,$B$25)))</f>
        <v>HÁBIL</v>
      </c>
      <c r="AK39" s="71" t="s">
        <v>38</v>
      </c>
      <c r="AL39" s="71" t="s">
        <v>38</v>
      </c>
      <c r="AM39" s="13" t="str">
        <f>IF(AM73="",$B$25,IF(AM73=$B$81,IF(AM40&gt;=$AX$39,$B$24,$B$25),IF(AM40&gt;=$AY$39,$B$24,$B$25)))</f>
        <v>HÁBIL</v>
      </c>
      <c r="AN39" s="13" t="str">
        <f>IF(AN73="",$B$25,IF(AN73=$B$81,IF(AN40&gt;=$AX$39,$B$24,$B$25),IF(AN40&gt;=$AY$39,$B$24,$B$25)))</f>
        <v>HÁBIL</v>
      </c>
      <c r="AO39" s="71" t="s">
        <v>38</v>
      </c>
      <c r="AP39" s="71" t="s">
        <v>38</v>
      </c>
      <c r="AQ39" s="13" t="str">
        <f>IF(AQ73="",$B$25,IF(AQ73=$B$81,IF(AQ40&gt;=$AX$39,$B$24,$B$25),IF(AQ40&gt;=$AY$39,$B$24,$B$25)))</f>
        <v>HÁBIL</v>
      </c>
      <c r="AR39" s="13" t="str">
        <f>IF(AR73="",$B$25,IF(AR73=$B$81,IF(AR40&gt;=$AX$39,$B$24,$B$25),IF(AR40&gt;=$AY$39,$B$24,$B$25)))</f>
        <v>HÁBIL</v>
      </c>
      <c r="AS39" s="71" t="s">
        <v>38</v>
      </c>
      <c r="AT39" s="71" t="s">
        <v>38</v>
      </c>
      <c r="AU39" s="71" t="s">
        <v>38</v>
      </c>
      <c r="AV39" s="13" t="str">
        <f>IF(AV73="",$B$25,IF(AV73=$B$81,IF(AV40&gt;=$AX$39,$B$24,$B$25),IF(AV40&gt;=$AY$39,$B$24,$B$25)))</f>
        <v>HÁBIL</v>
      </c>
      <c r="AX39" s="41">
        <v>0.02</v>
      </c>
      <c r="AY39" s="41">
        <v>0</v>
      </c>
    </row>
    <row r="40" spans="2:53" s="3" customFormat="1" ht="22.5" customHeight="1" x14ac:dyDescent="0.3">
      <c r="B40" s="21" t="s">
        <v>22</v>
      </c>
      <c r="C40" s="18">
        <f t="shared" ref="C40" si="120">C18/C14</f>
        <v>0.16496733144696935</v>
      </c>
      <c r="D40" s="71" t="s">
        <v>38</v>
      </c>
      <c r="E40" s="71" t="s">
        <v>38</v>
      </c>
      <c r="F40" s="18">
        <f>F18/F14</f>
        <v>0.19127390041298137</v>
      </c>
      <c r="G40" s="71" t="s">
        <v>38</v>
      </c>
      <c r="H40" s="71" t="s">
        <v>38</v>
      </c>
      <c r="I40" s="18">
        <f t="shared" ref="I40" si="121">I18/I14</f>
        <v>0.10810714395794843</v>
      </c>
      <c r="J40" s="71" t="s">
        <v>38</v>
      </c>
      <c r="K40" s="71" t="s">
        <v>38</v>
      </c>
      <c r="L40" s="18">
        <f t="shared" ref="L40:M40" si="122">L18/L14</f>
        <v>0.31313133419454575</v>
      </c>
      <c r="M40" s="18">
        <f t="shared" si="122"/>
        <v>0.21097063551406164</v>
      </c>
      <c r="N40" s="18">
        <f t="shared" ref="N40:O40" si="123">N18/N14</f>
        <v>5.1247704371429285E-3</v>
      </c>
      <c r="O40" s="18">
        <f t="shared" si="123"/>
        <v>0.30125576438894702</v>
      </c>
      <c r="P40" s="71" t="s">
        <v>38</v>
      </c>
      <c r="Q40" s="71" t="s">
        <v>38</v>
      </c>
      <c r="R40" s="18">
        <f t="shared" ref="R40:S40" si="124">R18/R14</f>
        <v>9.2599711558194089E-2</v>
      </c>
      <c r="S40" s="18">
        <f t="shared" si="124"/>
        <v>0.13573967976992582</v>
      </c>
      <c r="T40" s="18">
        <f t="shared" ref="T40:U40" si="125">T18/T14</f>
        <v>0.5490755274607273</v>
      </c>
      <c r="U40" s="18">
        <f t="shared" si="125"/>
        <v>0.1619023961751796</v>
      </c>
      <c r="V40" s="71" t="s">
        <v>38</v>
      </c>
      <c r="W40" s="71" t="s">
        <v>38</v>
      </c>
      <c r="X40" s="18">
        <f t="shared" ref="X40" si="126">X18/X14</f>
        <v>0.2273010846276283</v>
      </c>
      <c r="Y40" s="71" t="s">
        <v>38</v>
      </c>
      <c r="Z40" s="71" t="s">
        <v>38</v>
      </c>
      <c r="AA40" s="18">
        <f t="shared" ref="AA40" si="127">AA18/AA14</f>
        <v>1.9369834398020057E-2</v>
      </c>
      <c r="AB40" s="71" t="s">
        <v>38</v>
      </c>
      <c r="AC40" s="71" t="s">
        <v>38</v>
      </c>
      <c r="AD40" s="18">
        <f t="shared" ref="AD40" si="128">AD18/AD14</f>
        <v>8.8782106112012607E-2</v>
      </c>
      <c r="AE40" s="71" t="s">
        <v>38</v>
      </c>
      <c r="AF40" s="71" t="s">
        <v>38</v>
      </c>
      <c r="AG40" s="18">
        <f t="shared" ref="AG40" si="129">AG18/AG14</f>
        <v>0.16877807045016144</v>
      </c>
      <c r="AH40" s="71" t="s">
        <v>38</v>
      </c>
      <c r="AI40" s="71" t="s">
        <v>38</v>
      </c>
      <c r="AJ40" s="18">
        <f t="shared" ref="AJ40" si="130">AJ18/AJ14</f>
        <v>0.18161569671082439</v>
      </c>
      <c r="AK40" s="71" t="s">
        <v>38</v>
      </c>
      <c r="AL40" s="71" t="s">
        <v>38</v>
      </c>
      <c r="AM40" s="18">
        <f t="shared" ref="AM40:AN40" si="131">AM18/AM14</f>
        <v>0.42341976036514839</v>
      </c>
      <c r="AN40" s="18">
        <f t="shared" si="131"/>
        <v>0.20135208161291276</v>
      </c>
      <c r="AO40" s="71" t="s">
        <v>38</v>
      </c>
      <c r="AP40" s="71" t="s">
        <v>38</v>
      </c>
      <c r="AQ40" s="18">
        <f t="shared" ref="AQ40:AR40" si="132">AQ18/AQ14</f>
        <v>4.6410901141725892E-2</v>
      </c>
      <c r="AR40" s="18">
        <f t="shared" si="132"/>
        <v>1.5701271875613126E-2</v>
      </c>
      <c r="AS40" s="71" t="s">
        <v>38</v>
      </c>
      <c r="AT40" s="71" t="s">
        <v>38</v>
      </c>
      <c r="AU40" s="71" t="s">
        <v>38</v>
      </c>
      <c r="AV40" s="18">
        <f t="shared" ref="AV40" si="133">AV18/AV14</f>
        <v>0.15758295805552572</v>
      </c>
      <c r="AY40" s="1"/>
    </row>
    <row r="41" spans="2:53" s="3" customFormat="1" ht="25.95" customHeight="1" x14ac:dyDescent="0.3">
      <c r="B41" s="22" t="s">
        <v>23</v>
      </c>
      <c r="C41" s="19" t="str">
        <f t="shared" ref="C41" si="134">+IF(COUNTIF(C27:C40,"NO HÁBIL")&gt;=1,"NO HABILITADO","HABILITADO")</f>
        <v>HABILITADO</v>
      </c>
      <c r="D41" s="72"/>
      <c r="E41" s="73"/>
      <c r="F41" s="19" t="str">
        <f t="shared" ref="F41" si="135">+IF(COUNTIF(F27:F40,"NO HÁBIL")&gt;=1,"NO HABILITADO","HABILITADO")</f>
        <v>HABILITADO</v>
      </c>
      <c r="G41" s="72"/>
      <c r="H41" s="73"/>
      <c r="I41" s="19" t="str">
        <f t="shared" ref="I41" si="136">+IF(COUNTIF(I27:I40,"NO HÁBIL")&gt;=1,"NO HABILITADO","HABILITADO")</f>
        <v>HABILITADO</v>
      </c>
      <c r="J41" s="72"/>
      <c r="K41" s="73"/>
      <c r="L41" s="19" t="str">
        <f t="shared" ref="L41:M41" si="137">+IF(COUNTIF(L27:L40,"NO HÁBIL")&gt;=1,"NO HABILITADO","HABILITADO")</f>
        <v>HABILITADO</v>
      </c>
      <c r="M41" s="19" t="str">
        <f t="shared" si="137"/>
        <v>HABILITADO</v>
      </c>
      <c r="N41" s="19" t="str">
        <f t="shared" ref="N41:O41" si="138">+IF(COUNTIF(N27:N40,"NO HÁBIL")&gt;=1,"NO HABILITADO","HABILITADO")</f>
        <v>HABILITADO</v>
      </c>
      <c r="O41" s="19" t="str">
        <f t="shared" si="138"/>
        <v>HABILITADO</v>
      </c>
      <c r="P41" s="72"/>
      <c r="Q41" s="73"/>
      <c r="R41" s="19" t="str">
        <f t="shared" ref="R41:S41" si="139">+IF(COUNTIF(R27:R40,"NO HÁBIL")&gt;=1,"NO HABILITADO","HABILITADO")</f>
        <v>HABILITADO</v>
      </c>
      <c r="S41" s="19" t="str">
        <f t="shared" si="139"/>
        <v>HABILITADO</v>
      </c>
      <c r="T41" s="19" t="str">
        <f t="shared" ref="T41:U41" si="140">+IF(COUNTIF(T27:T40,"NO HÁBIL")&gt;=1,"NO HABILITADO","HABILITADO")</f>
        <v>HABILITADO</v>
      </c>
      <c r="U41" s="19" t="str">
        <f t="shared" si="140"/>
        <v>HABILITADO</v>
      </c>
      <c r="V41" s="72"/>
      <c r="W41" s="73"/>
      <c r="X41" s="19" t="str">
        <f t="shared" ref="X41" si="141">+IF(COUNTIF(X27:X40,"NO HÁBIL")&gt;=1,"NO HABILITADO","HABILITADO")</f>
        <v>HABILITADO</v>
      </c>
      <c r="Y41" s="72"/>
      <c r="Z41" s="73"/>
      <c r="AA41" s="19" t="str">
        <f t="shared" ref="AA41" si="142">+IF(COUNTIF(AA27:AA40,"NO HÁBIL")&gt;=1,"NO HABILITADO","HABILITADO")</f>
        <v>HABILITADO</v>
      </c>
      <c r="AB41" s="72"/>
      <c r="AC41" s="73"/>
      <c r="AD41" s="19" t="str">
        <f t="shared" ref="AD41" si="143">+IF(COUNTIF(AD27:AD40,"NO HÁBIL")&gt;=1,"NO HABILITADO","HABILITADO")</f>
        <v>HABILITADO</v>
      </c>
      <c r="AE41" s="72"/>
      <c r="AF41" s="73"/>
      <c r="AG41" s="19" t="str">
        <f t="shared" ref="AG41" si="144">+IF(COUNTIF(AG27:AG40,"NO HÁBIL")&gt;=1,"NO HABILITADO","HABILITADO")</f>
        <v>HABILITADO</v>
      </c>
      <c r="AH41" s="72"/>
      <c r="AI41" s="73"/>
      <c r="AJ41" s="19" t="str">
        <f t="shared" ref="AJ41" si="145">+IF(COUNTIF(AJ27:AJ40,"NO HÁBIL")&gt;=1,"NO HABILITADO","HABILITADO")</f>
        <v>HABILITADO</v>
      </c>
      <c r="AK41" s="72"/>
      <c r="AL41" s="73"/>
      <c r="AM41" s="19" t="str">
        <f t="shared" ref="AM41:AN41" si="146">+IF(COUNTIF(AM27:AM40,"NO HÁBIL")&gt;=1,"NO HABILITADO","HABILITADO")</f>
        <v>HABILITADO</v>
      </c>
      <c r="AN41" s="19" t="str">
        <f t="shared" si="146"/>
        <v>HABILITADO</v>
      </c>
      <c r="AO41" s="72"/>
      <c r="AP41" s="73"/>
      <c r="AQ41" s="19" t="str">
        <f t="shared" ref="AQ41:AR41" si="147">+IF(COUNTIF(AQ27:AQ40,"NO HÁBIL")&gt;=1,"NO HABILITADO","HABILITADO")</f>
        <v>HABILITADO</v>
      </c>
      <c r="AR41" s="19" t="str">
        <f t="shared" si="147"/>
        <v>HABILITADO</v>
      </c>
      <c r="AS41" s="72"/>
      <c r="AT41" s="73"/>
      <c r="AU41" s="73"/>
      <c r="AV41" s="19" t="str">
        <f t="shared" ref="AV41" si="148">+IF(COUNTIF(AV27:AV40,"NO HÁBIL")&gt;=1,"NO HABILITADO","HABILITADO")</f>
        <v>HABILITADO</v>
      </c>
      <c r="AY41" s="1"/>
    </row>
    <row r="42" spans="2:53" s="3" customFormat="1" ht="15.6" x14ac:dyDescent="0.3">
      <c r="B42" s="30"/>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Y42" s="1"/>
    </row>
    <row r="43" spans="2:53" s="3" customFormat="1" ht="30.6" customHeight="1" x14ac:dyDescent="0.3">
      <c r="B43" s="81" t="s">
        <v>47</v>
      </c>
      <c r="C43" s="79"/>
      <c r="D43" s="79"/>
      <c r="E43" s="79"/>
      <c r="F43" s="79"/>
      <c r="G43" s="79"/>
      <c r="H43" s="79"/>
      <c r="I43" s="79"/>
      <c r="J43" s="79"/>
      <c r="K43" s="79"/>
      <c r="L43" s="79"/>
      <c r="M43" s="79"/>
      <c r="N43" s="79"/>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122"/>
      <c r="AY43" s="1"/>
    </row>
    <row r="44" spans="2:53" s="3" customFormat="1" ht="30.6" customHeight="1" x14ac:dyDescent="0.3">
      <c r="B44" s="82"/>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80"/>
      <c r="AJ44" s="80"/>
      <c r="AK44" s="80"/>
      <c r="AL44" s="80"/>
      <c r="AM44" s="80"/>
      <c r="AN44" s="80"/>
      <c r="AO44" s="80"/>
      <c r="AP44" s="80"/>
      <c r="AQ44" s="80"/>
      <c r="AR44" s="80"/>
      <c r="AS44" s="80"/>
      <c r="AT44" s="80"/>
      <c r="AU44" s="80"/>
      <c r="AV44" s="123"/>
      <c r="AY44" s="1"/>
    </row>
    <row r="45" spans="2:53" s="3" customFormat="1" ht="15.6" x14ac:dyDescent="0.3">
      <c r="B45" s="20"/>
      <c r="C45" s="32"/>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124"/>
      <c r="AY45" s="1"/>
    </row>
    <row r="46" spans="2:53" s="3" customFormat="1" ht="15.6" x14ac:dyDescent="0.3">
      <c r="B46" s="46" t="str">
        <f>B69</f>
        <v>Fecha de cierre del proceso:</v>
      </c>
      <c r="C46" s="32"/>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125"/>
      <c r="AY46" s="1"/>
    </row>
    <row r="47" spans="2:53" s="3" customFormat="1" ht="15.6" x14ac:dyDescent="0.3">
      <c r="B47" s="54">
        <f>D69</f>
        <v>45632</v>
      </c>
      <c r="C47" s="32"/>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125"/>
      <c r="AY47" s="1"/>
    </row>
    <row r="48" spans="2:53" s="3" customFormat="1" ht="15.6" x14ac:dyDescent="0.3">
      <c r="B48" s="47"/>
      <c r="AV48" s="126"/>
      <c r="AY48" s="1"/>
    </row>
    <row r="49" spans="1:51" s="3" customFormat="1" ht="15.6" x14ac:dyDescent="0.3">
      <c r="B49" s="20"/>
      <c r="C49" s="57"/>
      <c r="D49" s="57"/>
      <c r="E49" s="57" t="s">
        <v>45</v>
      </c>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c r="AV49" s="127"/>
      <c r="AY49" s="1"/>
    </row>
    <row r="50" spans="1:51" s="3" customFormat="1" ht="15.6" x14ac:dyDescent="0.3">
      <c r="A50" s="5"/>
      <c r="B50" s="38"/>
      <c r="C50" s="58"/>
      <c r="D50" s="58"/>
      <c r="E50" s="58" t="s">
        <v>50</v>
      </c>
      <c r="F50" s="58"/>
      <c r="G50" s="58"/>
      <c r="H50" s="58"/>
      <c r="I50" s="58"/>
      <c r="J50" s="58"/>
      <c r="K50" s="58"/>
      <c r="L50" s="58"/>
      <c r="M50" s="58"/>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128"/>
      <c r="AY50" s="1"/>
    </row>
    <row r="51" spans="1:51" s="3" customFormat="1" ht="15.6" x14ac:dyDescent="0.3">
      <c r="A51" s="5"/>
      <c r="B51" s="48" t="str">
        <f>B63</f>
        <v>Fecha de elaboración:</v>
      </c>
      <c r="C51" s="58"/>
      <c r="D51" s="58"/>
      <c r="E51" s="58" t="s">
        <v>35</v>
      </c>
      <c r="F51" s="58"/>
      <c r="G51" s="58"/>
      <c r="H51" s="58"/>
      <c r="I51" s="58"/>
      <c r="J51" s="58"/>
      <c r="K51" s="58"/>
      <c r="L51" s="58"/>
      <c r="M51" s="58"/>
      <c r="N51" s="58"/>
      <c r="O51" s="58"/>
      <c r="P51" s="58"/>
      <c r="Q51" s="58"/>
      <c r="R51" s="58"/>
      <c r="S51" s="58"/>
      <c r="T51" s="58"/>
      <c r="U51" s="58"/>
      <c r="V51" s="58"/>
      <c r="W51" s="58"/>
      <c r="X51" s="58"/>
      <c r="Y51" s="58"/>
      <c r="Z51" s="58"/>
      <c r="AA51" s="58"/>
      <c r="AB51" s="58"/>
      <c r="AC51" s="58"/>
      <c r="AD51" s="58"/>
      <c r="AE51" s="58"/>
      <c r="AF51" s="58"/>
      <c r="AG51" s="58"/>
      <c r="AH51" s="58"/>
      <c r="AI51" s="58"/>
      <c r="AJ51" s="58"/>
      <c r="AK51" s="58"/>
      <c r="AL51" s="58"/>
      <c r="AM51" s="58"/>
      <c r="AN51" s="58"/>
      <c r="AO51" s="58"/>
      <c r="AP51" s="58"/>
      <c r="AQ51" s="58"/>
      <c r="AR51" s="58"/>
      <c r="AS51" s="58"/>
      <c r="AT51" s="58"/>
      <c r="AU51" s="58"/>
      <c r="AV51" s="128"/>
      <c r="AY51" s="1"/>
    </row>
    <row r="52" spans="1:51" ht="15.6" x14ac:dyDescent="0.3">
      <c r="A52" s="6"/>
      <c r="B52" s="53">
        <f>C63</f>
        <v>45635</v>
      </c>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129"/>
    </row>
    <row r="53" spans="1:51" ht="23.25" customHeight="1" x14ac:dyDescent="0.3">
      <c r="A53" s="6"/>
      <c r="B53" s="76" t="s">
        <v>75</v>
      </c>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130"/>
    </row>
    <row r="54" spans="1:51" ht="23.25" customHeight="1" thickBot="1" x14ac:dyDescent="0.35">
      <c r="A54" s="6"/>
      <c r="B54" s="77" t="s">
        <v>46</v>
      </c>
      <c r="C54" s="78"/>
      <c r="D54" s="78"/>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131"/>
    </row>
    <row r="55" spans="1:51" x14ac:dyDescent="0.3">
      <c r="B55" s="85"/>
    </row>
    <row r="56" spans="1:51" x14ac:dyDescent="0.3">
      <c r="B56" s="85"/>
    </row>
    <row r="57" spans="1:51" x14ac:dyDescent="0.3">
      <c r="B57" s="86"/>
      <c r="C57" s="87"/>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row>
    <row r="58" spans="1:51" x14ac:dyDescent="0.3">
      <c r="B58" s="85"/>
    </row>
    <row r="59" spans="1:51" x14ac:dyDescent="0.3">
      <c r="B59" s="85"/>
    </row>
    <row r="60" spans="1:51" x14ac:dyDescent="0.3">
      <c r="B60" s="85"/>
    </row>
    <row r="61" spans="1:51" x14ac:dyDescent="0.3">
      <c r="B61" s="88" t="s">
        <v>27</v>
      </c>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132"/>
    </row>
    <row r="62" spans="1:51" x14ac:dyDescent="0.3">
      <c r="B62" s="85"/>
      <c r="AV62" s="133"/>
    </row>
    <row r="63" spans="1:51" x14ac:dyDescent="0.3">
      <c r="B63" s="85" t="s">
        <v>32</v>
      </c>
      <c r="C63" s="51">
        <v>45635</v>
      </c>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134"/>
    </row>
    <row r="64" spans="1:51" x14ac:dyDescent="0.3">
      <c r="B64" s="85"/>
      <c r="AV64" s="133"/>
    </row>
    <row r="65" spans="2:48" x14ac:dyDescent="0.3">
      <c r="B65" s="89"/>
      <c r="C65" s="50">
        <v>1</v>
      </c>
      <c r="D65" s="50" t="str">
        <f t="shared" ref="D65:E65" si="149">D8</f>
        <v>A</v>
      </c>
      <c r="E65" s="50" t="str">
        <f t="shared" si="149"/>
        <v>B</v>
      </c>
      <c r="F65" s="50">
        <v>2</v>
      </c>
      <c r="G65" s="50" t="str">
        <f t="shared" ref="G65:H65" si="150">G8</f>
        <v>A</v>
      </c>
      <c r="H65" s="50" t="str">
        <f t="shared" si="150"/>
        <v>B</v>
      </c>
      <c r="I65" s="50">
        <v>3</v>
      </c>
      <c r="J65" s="50" t="str">
        <f t="shared" ref="J65:K65" si="151">J8</f>
        <v>A</v>
      </c>
      <c r="K65" s="50" t="str">
        <f t="shared" si="151"/>
        <v>B</v>
      </c>
      <c r="L65" s="50">
        <v>4</v>
      </c>
      <c r="M65" s="50">
        <v>5</v>
      </c>
      <c r="N65" s="50">
        <v>6</v>
      </c>
      <c r="O65" s="50">
        <v>7</v>
      </c>
      <c r="P65" s="50" t="str">
        <f t="shared" ref="P65:Q65" si="152">P8</f>
        <v>A</v>
      </c>
      <c r="Q65" s="50" t="str">
        <f t="shared" si="152"/>
        <v>B</v>
      </c>
      <c r="R65" s="50">
        <v>8</v>
      </c>
      <c r="S65" s="50">
        <v>9</v>
      </c>
      <c r="T65" s="50">
        <v>10</v>
      </c>
      <c r="U65" s="50">
        <v>11</v>
      </c>
      <c r="V65" s="50" t="str">
        <f t="shared" ref="V65:W65" si="153">V8</f>
        <v>A</v>
      </c>
      <c r="W65" s="50" t="str">
        <f t="shared" si="153"/>
        <v>B</v>
      </c>
      <c r="X65" s="50">
        <v>12</v>
      </c>
      <c r="Y65" s="50" t="str">
        <f t="shared" ref="Y65:Z65" si="154">Y8</f>
        <v>A</v>
      </c>
      <c r="Z65" s="50" t="str">
        <f t="shared" si="154"/>
        <v>B</v>
      </c>
      <c r="AA65" s="50">
        <v>13</v>
      </c>
      <c r="AB65" s="50" t="str">
        <f t="shared" ref="AB65:AC65" si="155">AB8</f>
        <v>A</v>
      </c>
      <c r="AC65" s="50" t="str">
        <f t="shared" si="155"/>
        <v>B</v>
      </c>
      <c r="AD65" s="50">
        <v>14</v>
      </c>
      <c r="AE65" s="50" t="str">
        <f t="shared" ref="AE65:AF65" si="156">AE8</f>
        <v>A</v>
      </c>
      <c r="AF65" s="50" t="str">
        <f t="shared" si="156"/>
        <v>B</v>
      </c>
      <c r="AG65" s="50">
        <v>15</v>
      </c>
      <c r="AH65" s="50" t="str">
        <f t="shared" ref="AH65:AI65" si="157">AH8</f>
        <v>A</v>
      </c>
      <c r="AI65" s="50" t="str">
        <f t="shared" si="157"/>
        <v>B</v>
      </c>
      <c r="AJ65" s="50">
        <v>16</v>
      </c>
      <c r="AK65" s="50" t="str">
        <f t="shared" ref="AK65:AL65" si="158">AK8</f>
        <v>A</v>
      </c>
      <c r="AL65" s="50" t="str">
        <f t="shared" si="158"/>
        <v>B</v>
      </c>
      <c r="AM65" s="50">
        <v>17</v>
      </c>
      <c r="AN65" s="50">
        <v>18</v>
      </c>
      <c r="AO65" s="50" t="str">
        <f t="shared" ref="AO65:AP65" si="159">AO8</f>
        <v>A</v>
      </c>
      <c r="AP65" s="50" t="str">
        <f t="shared" si="159"/>
        <v>B</v>
      </c>
      <c r="AQ65" s="50">
        <v>19</v>
      </c>
      <c r="AR65" s="50">
        <v>20</v>
      </c>
      <c r="AS65" s="50" t="str">
        <f t="shared" ref="AS65:AT65" si="160">AS8</f>
        <v>A</v>
      </c>
      <c r="AT65" s="50" t="str">
        <f t="shared" si="160"/>
        <v>B</v>
      </c>
      <c r="AU65" s="50" t="str">
        <f t="shared" ref="AU65" si="161">AU8</f>
        <v>C</v>
      </c>
      <c r="AV65" s="135">
        <v>21</v>
      </c>
    </row>
    <row r="66" spans="2:48" x14ac:dyDescent="0.3">
      <c r="B66" s="90" t="s">
        <v>28</v>
      </c>
      <c r="C66" s="51">
        <v>45614</v>
      </c>
      <c r="D66" s="51">
        <v>45630</v>
      </c>
      <c r="E66" s="51">
        <v>45602</v>
      </c>
      <c r="F66" s="51"/>
      <c r="G66" s="51">
        <v>45613</v>
      </c>
      <c r="H66" s="51">
        <v>45613</v>
      </c>
      <c r="I66" s="51"/>
      <c r="J66" s="51">
        <v>45618</v>
      </c>
      <c r="K66" s="51">
        <v>45631</v>
      </c>
      <c r="L66" s="51"/>
      <c r="M66" s="51">
        <v>45623</v>
      </c>
      <c r="N66" s="51">
        <v>45611</v>
      </c>
      <c r="O66" s="51">
        <v>45631</v>
      </c>
      <c r="P66" s="51">
        <v>45623</v>
      </c>
      <c r="Q66" s="51">
        <v>45610</v>
      </c>
      <c r="R66" s="51"/>
      <c r="S66" s="51">
        <v>45611</v>
      </c>
      <c r="T66" s="51">
        <v>45616</v>
      </c>
      <c r="U66" s="51">
        <v>45611</v>
      </c>
      <c r="V66" s="51">
        <v>45614</v>
      </c>
      <c r="W66" s="51">
        <v>45620</v>
      </c>
      <c r="X66" s="51"/>
      <c r="Y66" s="51">
        <v>45629</v>
      </c>
      <c r="Z66" s="51">
        <v>45629</v>
      </c>
      <c r="AA66" s="51"/>
      <c r="AB66" s="51">
        <v>45628</v>
      </c>
      <c r="AC66" s="51">
        <v>45629</v>
      </c>
      <c r="AD66" s="51"/>
      <c r="AE66" s="51">
        <v>45628</v>
      </c>
      <c r="AF66" s="51">
        <v>45631</v>
      </c>
      <c r="AG66" s="51"/>
      <c r="AH66" s="51">
        <v>45631</v>
      </c>
      <c r="AI66" s="51">
        <v>45603</v>
      </c>
      <c r="AJ66" s="51"/>
      <c r="AK66" s="51">
        <v>45610</v>
      </c>
      <c r="AL66" s="51">
        <v>45615</v>
      </c>
      <c r="AM66" s="51"/>
      <c r="AN66" s="51">
        <v>45625</v>
      </c>
      <c r="AO66" s="51">
        <v>45618</v>
      </c>
      <c r="AP66" s="51">
        <v>45615</v>
      </c>
      <c r="AQ66" s="51"/>
      <c r="AR66" s="51">
        <v>45614</v>
      </c>
      <c r="AS66" s="51">
        <v>45614</v>
      </c>
      <c r="AT66" s="51">
        <v>45627</v>
      </c>
      <c r="AU66" s="51">
        <v>45630</v>
      </c>
      <c r="AV66" s="134"/>
    </row>
    <row r="67" spans="2:48" x14ac:dyDescent="0.3">
      <c r="B67" s="90" t="s">
        <v>29</v>
      </c>
      <c r="C67" s="51">
        <v>45386</v>
      </c>
      <c r="D67" s="51">
        <v>45401</v>
      </c>
      <c r="E67" s="51">
        <v>45401</v>
      </c>
      <c r="F67" s="51"/>
      <c r="G67" s="51">
        <v>45391</v>
      </c>
      <c r="H67" s="51">
        <v>45408</v>
      </c>
      <c r="I67" s="51"/>
      <c r="J67" s="51">
        <v>45351</v>
      </c>
      <c r="K67" s="51">
        <v>45383</v>
      </c>
      <c r="L67" s="51"/>
      <c r="M67" s="51">
        <v>45386</v>
      </c>
      <c r="N67" s="51">
        <v>45408</v>
      </c>
      <c r="O67" s="51">
        <v>45414</v>
      </c>
      <c r="P67" s="51">
        <v>45404</v>
      </c>
      <c r="Q67" s="51">
        <v>45405</v>
      </c>
      <c r="R67" s="51"/>
      <c r="S67" s="51">
        <v>45391</v>
      </c>
      <c r="T67" s="51">
        <v>45372</v>
      </c>
      <c r="U67" s="51">
        <v>45378</v>
      </c>
      <c r="V67" s="51">
        <v>45422</v>
      </c>
      <c r="W67" s="51">
        <v>45407</v>
      </c>
      <c r="X67" s="51"/>
      <c r="Y67" s="51">
        <v>45373</v>
      </c>
      <c r="Z67" s="51">
        <v>45385</v>
      </c>
      <c r="AA67" s="51"/>
      <c r="AB67" s="51">
        <v>45385</v>
      </c>
      <c r="AC67" s="51">
        <v>45385</v>
      </c>
      <c r="AD67" s="51"/>
      <c r="AE67" s="51">
        <v>45387</v>
      </c>
      <c r="AF67" s="51">
        <v>45422</v>
      </c>
      <c r="AG67" s="51"/>
      <c r="AH67" s="51">
        <v>45366</v>
      </c>
      <c r="AI67" s="51">
        <v>45391</v>
      </c>
      <c r="AJ67" s="51"/>
      <c r="AK67" s="51">
        <v>45415</v>
      </c>
      <c r="AL67" s="51">
        <v>45392</v>
      </c>
      <c r="AM67" s="51"/>
      <c r="AN67" s="51">
        <v>45418</v>
      </c>
      <c r="AO67" s="51">
        <v>45404</v>
      </c>
      <c r="AP67" s="51">
        <v>45418</v>
      </c>
      <c r="AQ67" s="51"/>
      <c r="AR67" s="51">
        <v>45406</v>
      </c>
      <c r="AS67" s="51">
        <v>45369</v>
      </c>
      <c r="AT67" s="51">
        <v>45405</v>
      </c>
      <c r="AU67" s="51">
        <v>45407</v>
      </c>
      <c r="AV67" s="134"/>
    </row>
    <row r="68" spans="2:48" x14ac:dyDescent="0.3">
      <c r="B68" s="85"/>
      <c r="AV68" s="133"/>
    </row>
    <row r="69" spans="2:48" x14ac:dyDescent="0.3">
      <c r="B69" s="85" t="s">
        <v>30</v>
      </c>
      <c r="C69" s="51">
        <f t="shared" ref="C69:E69" si="162">$D$69</f>
        <v>45632</v>
      </c>
      <c r="D69" s="51">
        <v>45632</v>
      </c>
      <c r="E69" s="51">
        <f t="shared" si="162"/>
        <v>45632</v>
      </c>
      <c r="F69" s="51"/>
      <c r="G69" s="51">
        <f>$D$69</f>
        <v>45632</v>
      </c>
      <c r="H69" s="51">
        <f>$D$69</f>
        <v>45632</v>
      </c>
      <c r="I69" s="51"/>
      <c r="J69" s="51">
        <f>$D$69</f>
        <v>45632</v>
      </c>
      <c r="K69" s="51">
        <f>$D$69</f>
        <v>45632</v>
      </c>
      <c r="L69" s="51"/>
      <c r="M69" s="51">
        <f t="shared" ref="M69:O69" si="163">$D$69</f>
        <v>45632</v>
      </c>
      <c r="N69" s="51">
        <f t="shared" si="163"/>
        <v>45632</v>
      </c>
      <c r="O69" s="51">
        <f t="shared" si="163"/>
        <v>45632</v>
      </c>
      <c r="P69" s="51">
        <f>$D$69</f>
        <v>45632</v>
      </c>
      <c r="Q69" s="51">
        <f>$D$69</f>
        <v>45632</v>
      </c>
      <c r="R69" s="51"/>
      <c r="S69" s="51">
        <f t="shared" ref="S69:U69" si="164">$D$69</f>
        <v>45632</v>
      </c>
      <c r="T69" s="51">
        <f t="shared" si="164"/>
        <v>45632</v>
      </c>
      <c r="U69" s="51">
        <f t="shared" si="164"/>
        <v>45632</v>
      </c>
      <c r="V69" s="51">
        <f>$D$69</f>
        <v>45632</v>
      </c>
      <c r="W69" s="51">
        <f>$D$69</f>
        <v>45632</v>
      </c>
      <c r="X69" s="51"/>
      <c r="Y69" s="51">
        <f>$D$69</f>
        <v>45632</v>
      </c>
      <c r="Z69" s="51">
        <f>$D$69</f>
        <v>45632</v>
      </c>
      <c r="AA69" s="51"/>
      <c r="AB69" s="51">
        <f>$D$69</f>
        <v>45632</v>
      </c>
      <c r="AC69" s="51">
        <f>$D$69</f>
        <v>45632</v>
      </c>
      <c r="AD69" s="51"/>
      <c r="AE69" s="51">
        <f>$D$69</f>
        <v>45632</v>
      </c>
      <c r="AF69" s="51">
        <f>$D$69</f>
        <v>45632</v>
      </c>
      <c r="AG69" s="51"/>
      <c r="AH69" s="51">
        <f>$D$69</f>
        <v>45632</v>
      </c>
      <c r="AI69" s="51">
        <f>$D$69</f>
        <v>45632</v>
      </c>
      <c r="AJ69" s="51"/>
      <c r="AK69" s="51">
        <f>$D$69</f>
        <v>45632</v>
      </c>
      <c r="AL69" s="51">
        <f>$D$69</f>
        <v>45632</v>
      </c>
      <c r="AM69" s="51"/>
      <c r="AN69" s="51">
        <f t="shared" ref="AN69" si="165">$D$69</f>
        <v>45632</v>
      </c>
      <c r="AO69" s="51">
        <f>$D$69</f>
        <v>45632</v>
      </c>
      <c r="AP69" s="51">
        <f>$D$69</f>
        <v>45632</v>
      </c>
      <c r="AQ69" s="51"/>
      <c r="AR69" s="51">
        <f t="shared" ref="AR69" si="166">$D$69</f>
        <v>45632</v>
      </c>
      <c r="AS69" s="51">
        <f>$D$69</f>
        <v>45632</v>
      </c>
      <c r="AT69" s="51">
        <f>$D$69</f>
        <v>45632</v>
      </c>
      <c r="AU69" s="51">
        <f>$D$69</f>
        <v>45632</v>
      </c>
      <c r="AV69" s="134"/>
    </row>
    <row r="70" spans="2:48" x14ac:dyDescent="0.3">
      <c r="B70" s="90" t="s">
        <v>33</v>
      </c>
      <c r="C70" s="91">
        <f>C69-C66</f>
        <v>18</v>
      </c>
      <c r="D70" s="91">
        <f t="shared" ref="D70" si="167">D69-D66</f>
        <v>2</v>
      </c>
      <c r="E70" s="91">
        <f>E69-E66</f>
        <v>30</v>
      </c>
      <c r="F70" s="91"/>
      <c r="G70" s="91">
        <f t="shared" ref="G70:H70" si="168">G69-G66</f>
        <v>19</v>
      </c>
      <c r="H70" s="91">
        <f t="shared" si="168"/>
        <v>19</v>
      </c>
      <c r="I70" s="91"/>
      <c r="J70" s="91">
        <f t="shared" ref="J70:K70" si="169">J69-J66</f>
        <v>14</v>
      </c>
      <c r="K70" s="91">
        <f t="shared" si="169"/>
        <v>1</v>
      </c>
      <c r="L70" s="91"/>
      <c r="M70" s="91">
        <f>M69-M66</f>
        <v>9</v>
      </c>
      <c r="N70" s="91">
        <f>N69-N66</f>
        <v>21</v>
      </c>
      <c r="O70" s="91">
        <f>O69-O66</f>
        <v>1</v>
      </c>
      <c r="P70" s="91">
        <f t="shared" ref="P70:Q70" si="170">P69-P66</f>
        <v>9</v>
      </c>
      <c r="Q70" s="91">
        <f t="shared" si="170"/>
        <v>22</v>
      </c>
      <c r="R70" s="91"/>
      <c r="S70" s="91">
        <f>S69-S66</f>
        <v>21</v>
      </c>
      <c r="T70" s="91">
        <f>T69-T66</f>
        <v>16</v>
      </c>
      <c r="U70" s="91">
        <f>U69-U66</f>
        <v>21</v>
      </c>
      <c r="V70" s="91">
        <f t="shared" ref="V70:W70" si="171">V69-V66</f>
        <v>18</v>
      </c>
      <c r="W70" s="91">
        <f t="shared" si="171"/>
        <v>12</v>
      </c>
      <c r="X70" s="91"/>
      <c r="Y70" s="91">
        <f t="shared" ref="Y70:Z70" si="172">Y69-Y66</f>
        <v>3</v>
      </c>
      <c r="Z70" s="91">
        <f t="shared" si="172"/>
        <v>3</v>
      </c>
      <c r="AA70" s="91"/>
      <c r="AB70" s="91">
        <f t="shared" ref="AB70:AC70" si="173">AB69-AB66</f>
        <v>4</v>
      </c>
      <c r="AC70" s="91">
        <f t="shared" si="173"/>
        <v>3</v>
      </c>
      <c r="AD70" s="91"/>
      <c r="AE70" s="91">
        <f t="shared" ref="AE70:AF70" si="174">AE69-AE66</f>
        <v>4</v>
      </c>
      <c r="AF70" s="91">
        <f t="shared" si="174"/>
        <v>1</v>
      </c>
      <c r="AG70" s="91"/>
      <c r="AH70" s="91">
        <f t="shared" ref="AH70:AI70" si="175">AH69-AH66</f>
        <v>1</v>
      </c>
      <c r="AI70" s="91">
        <f t="shared" si="175"/>
        <v>29</v>
      </c>
      <c r="AJ70" s="91"/>
      <c r="AK70" s="91">
        <f t="shared" ref="AK70:AL70" si="176">AK69-AK66</f>
        <v>22</v>
      </c>
      <c r="AL70" s="91">
        <f t="shared" si="176"/>
        <v>17</v>
      </c>
      <c r="AM70" s="91"/>
      <c r="AN70" s="91">
        <f>AN69-AN66</f>
        <v>7</v>
      </c>
      <c r="AO70" s="91">
        <f t="shared" ref="AO70:AP70" si="177">AO69-AO66</f>
        <v>14</v>
      </c>
      <c r="AP70" s="91">
        <f t="shared" si="177"/>
        <v>17</v>
      </c>
      <c r="AQ70" s="91"/>
      <c r="AR70" s="91">
        <f>AR69-AR66</f>
        <v>18</v>
      </c>
      <c r="AS70" s="91">
        <f t="shared" ref="AS70:AT70" si="178">AS69-AS66</f>
        <v>18</v>
      </c>
      <c r="AT70" s="91">
        <f t="shared" si="178"/>
        <v>5</v>
      </c>
      <c r="AU70" s="91">
        <f t="shared" ref="AU70" si="179">AU69-AU66</f>
        <v>2</v>
      </c>
      <c r="AV70" s="136"/>
    </row>
    <row r="71" spans="2:48" x14ac:dyDescent="0.3">
      <c r="B71" s="90"/>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2"/>
      <c r="AG71" s="52"/>
      <c r="AH71" s="52"/>
      <c r="AI71" s="52"/>
      <c r="AJ71" s="52"/>
      <c r="AK71" s="52"/>
      <c r="AL71" s="52"/>
      <c r="AM71" s="52"/>
      <c r="AN71" s="52"/>
      <c r="AO71" s="52"/>
      <c r="AP71" s="52"/>
      <c r="AQ71" s="52"/>
      <c r="AR71" s="52"/>
      <c r="AS71" s="52"/>
      <c r="AT71" s="52"/>
      <c r="AU71" s="52"/>
      <c r="AV71" s="137"/>
    </row>
    <row r="72" spans="2:48" ht="43.2" x14ac:dyDescent="0.3">
      <c r="B72" s="92" t="s">
        <v>31</v>
      </c>
      <c r="C72" s="83"/>
      <c r="D72" s="83" t="s">
        <v>34</v>
      </c>
      <c r="E72" s="83" t="s">
        <v>34</v>
      </c>
      <c r="F72" s="83"/>
      <c r="G72" s="83" t="s">
        <v>34</v>
      </c>
      <c r="H72" s="83" t="s">
        <v>34</v>
      </c>
      <c r="I72" s="83"/>
      <c r="J72" s="83" t="s">
        <v>34</v>
      </c>
      <c r="K72" s="83" t="s">
        <v>34</v>
      </c>
      <c r="L72" s="83"/>
      <c r="M72" s="83"/>
      <c r="N72" s="83"/>
      <c r="O72" s="83"/>
      <c r="P72" s="83" t="s">
        <v>34</v>
      </c>
      <c r="Q72" s="83" t="s">
        <v>34</v>
      </c>
      <c r="R72" s="83"/>
      <c r="S72" s="83"/>
      <c r="T72" s="83"/>
      <c r="U72" s="83"/>
      <c r="V72" s="83" t="s">
        <v>34</v>
      </c>
      <c r="W72" s="83" t="s">
        <v>34</v>
      </c>
      <c r="X72" s="83"/>
      <c r="Y72" s="83" t="s">
        <v>34</v>
      </c>
      <c r="Z72" s="83" t="s">
        <v>34</v>
      </c>
      <c r="AA72" s="83"/>
      <c r="AB72" s="83" t="s">
        <v>34</v>
      </c>
      <c r="AC72" s="83" t="s">
        <v>34</v>
      </c>
      <c r="AD72" s="83"/>
      <c r="AE72" s="83" t="s">
        <v>34</v>
      </c>
      <c r="AF72" s="83" t="s">
        <v>34</v>
      </c>
      <c r="AG72" s="83"/>
      <c r="AH72" s="83" t="s">
        <v>34</v>
      </c>
      <c r="AI72" s="83" t="s">
        <v>34</v>
      </c>
      <c r="AJ72" s="83"/>
      <c r="AK72" s="83" t="s">
        <v>34</v>
      </c>
      <c r="AL72" s="83" t="s">
        <v>34</v>
      </c>
      <c r="AM72" s="83"/>
      <c r="AN72" s="83"/>
      <c r="AO72" s="83" t="s">
        <v>34</v>
      </c>
      <c r="AP72" s="83" t="s">
        <v>34</v>
      </c>
      <c r="AQ72" s="83"/>
      <c r="AR72" s="83"/>
      <c r="AS72" s="83" t="s">
        <v>34</v>
      </c>
      <c r="AT72" s="83" t="s">
        <v>34</v>
      </c>
      <c r="AU72" s="83" t="s">
        <v>34</v>
      </c>
      <c r="AV72" s="138"/>
    </row>
    <row r="73" spans="2:48" x14ac:dyDescent="0.3">
      <c r="B73" s="90" t="s">
        <v>39</v>
      </c>
      <c r="C73" s="50" t="s">
        <v>40</v>
      </c>
      <c r="D73" s="50" t="s">
        <v>44</v>
      </c>
      <c r="E73" s="50" t="s">
        <v>44</v>
      </c>
      <c r="F73" s="50" t="s">
        <v>44</v>
      </c>
      <c r="G73" s="50" t="s">
        <v>40</v>
      </c>
      <c r="H73" s="50" t="s">
        <v>44</v>
      </c>
      <c r="I73" s="50" t="s">
        <v>40</v>
      </c>
      <c r="J73" s="50" t="s">
        <v>42</v>
      </c>
      <c r="K73" s="50" t="s">
        <v>40</v>
      </c>
      <c r="L73" s="50" t="s">
        <v>42</v>
      </c>
      <c r="M73" s="50" t="s">
        <v>42</v>
      </c>
      <c r="N73" s="50" t="s">
        <v>40</v>
      </c>
      <c r="O73" s="50" t="s">
        <v>40</v>
      </c>
      <c r="P73" s="50" t="s">
        <v>42</v>
      </c>
      <c r="Q73" s="50" t="s">
        <v>44</v>
      </c>
      <c r="R73" s="50" t="s">
        <v>42</v>
      </c>
      <c r="S73" s="50" t="s">
        <v>40</v>
      </c>
      <c r="T73" s="50" t="s">
        <v>40</v>
      </c>
      <c r="U73" s="50" t="s">
        <v>42</v>
      </c>
      <c r="V73" s="50" t="s">
        <v>42</v>
      </c>
      <c r="W73" s="50" t="s">
        <v>40</v>
      </c>
      <c r="X73" s="50" t="s">
        <v>42</v>
      </c>
      <c r="Y73" s="50" t="s">
        <v>44</v>
      </c>
      <c r="Z73" s="50" t="s">
        <v>42</v>
      </c>
      <c r="AA73" s="50" t="s">
        <v>42</v>
      </c>
      <c r="AB73" s="50" t="s">
        <v>42</v>
      </c>
      <c r="AC73" s="50" t="s">
        <v>42</v>
      </c>
      <c r="AD73" s="50" t="s">
        <v>42</v>
      </c>
      <c r="AE73" s="50" t="s">
        <v>42</v>
      </c>
      <c r="AF73" s="50" t="s">
        <v>40</v>
      </c>
      <c r="AG73" s="50" t="s">
        <v>42</v>
      </c>
      <c r="AH73" s="50" t="s">
        <v>42</v>
      </c>
      <c r="AI73" s="50" t="s">
        <v>44</v>
      </c>
      <c r="AJ73" s="50" t="s">
        <v>42</v>
      </c>
      <c r="AK73" s="50" t="s">
        <v>40</v>
      </c>
      <c r="AL73" s="50" t="s">
        <v>40</v>
      </c>
      <c r="AM73" s="50" t="s">
        <v>40</v>
      </c>
      <c r="AN73" s="50" t="s">
        <v>40</v>
      </c>
      <c r="AO73" s="50" t="s">
        <v>40</v>
      </c>
      <c r="AP73" s="50" t="s">
        <v>44</v>
      </c>
      <c r="AQ73" s="50" t="s">
        <v>40</v>
      </c>
      <c r="AR73" s="50" t="s">
        <v>40</v>
      </c>
      <c r="AS73" s="50" t="s">
        <v>44</v>
      </c>
      <c r="AT73" s="50" t="s">
        <v>44</v>
      </c>
      <c r="AU73" s="50" t="s">
        <v>44</v>
      </c>
      <c r="AV73" s="135" t="s">
        <v>44</v>
      </c>
    </row>
    <row r="74" spans="2:48" ht="15" thickBot="1" x14ac:dyDescent="0.35">
      <c r="B74" s="93"/>
      <c r="C74" s="94"/>
      <c r="D74" s="94"/>
      <c r="E74" s="94"/>
      <c r="F74" s="94"/>
      <c r="G74" s="94"/>
      <c r="H74" s="94"/>
      <c r="I74" s="94"/>
      <c r="J74" s="94"/>
      <c r="K74" s="94"/>
      <c r="L74" s="94"/>
      <c r="M74" s="94"/>
      <c r="N74" s="94"/>
      <c r="O74" s="94"/>
      <c r="P74" s="94"/>
      <c r="Q74" s="94"/>
      <c r="R74" s="94"/>
      <c r="S74" s="94"/>
      <c r="T74" s="94"/>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139"/>
    </row>
    <row r="75" spans="2:48" x14ac:dyDescent="0.3">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row>
    <row r="76" spans="2:48" x14ac:dyDescent="0.3">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row>
    <row r="77" spans="2:48" x14ac:dyDescent="0.3">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row>
    <row r="78" spans="2:48" x14ac:dyDescent="0.3">
      <c r="B78" t="s">
        <v>44</v>
      </c>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row>
    <row r="79" spans="2:48" x14ac:dyDescent="0.3">
      <c r="B79" t="s">
        <v>40</v>
      </c>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row>
    <row r="80" spans="2:48" x14ac:dyDescent="0.3">
      <c r="B80" t="s">
        <v>42</v>
      </c>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row>
    <row r="81" spans="2:48" x14ac:dyDescent="0.3">
      <c r="B81" t="s">
        <v>41</v>
      </c>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row>
    <row r="82" spans="2:48" x14ac:dyDescent="0.3">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row>
    <row r="83" spans="2:48" x14ac:dyDescent="0.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row>
    <row r="84" spans="2:48" x14ac:dyDescent="0.3">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row>
    <row r="85" spans="2:48" x14ac:dyDescent="0.3">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row>
    <row r="86" spans="2:48" x14ac:dyDescent="0.3">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row>
  </sheetData>
  <mergeCells count="3">
    <mergeCell ref="B1:B5"/>
    <mergeCell ref="AV1:AV5"/>
    <mergeCell ref="D1:AU5"/>
  </mergeCells>
  <conditionalFormatting sqref="C41:AV41">
    <cfRule type="cellIs" dxfId="1" priority="2" operator="equal">
      <formula>"NO HABILITADO"</formula>
    </cfRule>
  </conditionalFormatting>
  <conditionalFormatting sqref="C70:AV70">
    <cfRule type="cellIs" dxfId="0" priority="1" operator="greaterThan">
      <formula>60</formula>
    </cfRule>
  </conditionalFormatting>
  <dataValidations disablePrompts="1" count="1">
    <dataValidation type="list" allowBlank="1" showInputMessage="1" showErrorMessage="1" sqref="C73:AV73" xr:uid="{00000000-0002-0000-0000-000000000000}">
      <formula1>$B$78:$B$81</formula1>
    </dataValidation>
  </dataValidations>
  <printOptions horizontalCentered="1" verticalCentered="1"/>
  <pageMargins left="0.19685039370078741" right="0.19685039370078741" top="0.15748031496062992" bottom="0.15748031496062992" header="0.31496062992125984" footer="0.31496062992125984"/>
  <pageSetup paperSize="256" scale="33" orientation="landscape"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A926C-C3C0-4E53-8A95-E5080D43D6B4}">
  <dimension ref="A1:L40"/>
  <sheetViews>
    <sheetView topLeftCell="A23" workbookViewId="0">
      <selection activeCell="E27" sqref="E27"/>
    </sheetView>
  </sheetViews>
  <sheetFormatPr baseColWidth="10" defaultRowHeight="13.2" x14ac:dyDescent="0.25"/>
  <cols>
    <col min="1" max="1" width="2.88671875" customWidth="1"/>
    <col min="2" max="2" width="21.33203125" customWidth="1"/>
    <col min="3" max="3" width="14.44140625" customWidth="1"/>
    <col min="4" max="4" width="19.109375" customWidth="1"/>
    <col min="9" max="9" width="18.88671875" customWidth="1"/>
    <col min="10" max="10" width="39.44140625" customWidth="1"/>
  </cols>
  <sheetData>
    <row r="1" spans="1:12" x14ac:dyDescent="0.25">
      <c r="B1" s="96"/>
      <c r="C1" s="172" t="s">
        <v>55</v>
      </c>
      <c r="D1" s="172"/>
      <c r="E1" s="172"/>
      <c r="F1" s="172"/>
      <c r="G1" s="172"/>
      <c r="H1" s="172"/>
      <c r="I1" s="172"/>
      <c r="J1" s="172"/>
      <c r="K1" s="172"/>
      <c r="L1" s="172"/>
    </row>
    <row r="2" spans="1:12" x14ac:dyDescent="0.25">
      <c r="B2" s="96"/>
      <c r="C2" s="172" t="s">
        <v>56</v>
      </c>
      <c r="D2" s="172"/>
      <c r="E2" s="172"/>
      <c r="F2" s="172"/>
      <c r="G2" s="172"/>
      <c r="H2" s="172"/>
      <c r="I2" s="172"/>
      <c r="J2" s="172"/>
      <c r="K2" s="172"/>
      <c r="L2" s="172"/>
    </row>
    <row r="3" spans="1:12" x14ac:dyDescent="0.25">
      <c r="B3" s="96"/>
      <c r="C3" s="172" t="s">
        <v>57</v>
      </c>
      <c r="D3" s="172"/>
      <c r="E3" s="172"/>
      <c r="F3" s="172"/>
      <c r="G3" s="172"/>
      <c r="H3" s="172"/>
      <c r="I3" s="172"/>
      <c r="J3" s="172"/>
      <c r="K3" s="172"/>
      <c r="L3" s="172"/>
    </row>
    <row r="4" spans="1:12" x14ac:dyDescent="0.25">
      <c r="A4" s="96"/>
      <c r="B4" s="96"/>
      <c r="C4" s="172" t="s">
        <v>58</v>
      </c>
      <c r="D4" s="172"/>
      <c r="E4" s="172"/>
      <c r="F4" s="172"/>
      <c r="G4" s="172"/>
      <c r="H4" s="172"/>
      <c r="I4" s="172"/>
      <c r="J4" s="172"/>
      <c r="K4" s="172"/>
      <c r="L4" s="172"/>
    </row>
    <row r="5" spans="1:12" ht="14.4" x14ac:dyDescent="0.3">
      <c r="A5" s="96"/>
      <c r="B5" s="96"/>
      <c r="C5" s="173"/>
      <c r="D5" s="174"/>
      <c r="E5" s="174"/>
      <c r="F5" s="97"/>
      <c r="G5" s="97"/>
      <c r="H5" s="97"/>
      <c r="I5" s="97"/>
      <c r="J5" s="97"/>
      <c r="K5" s="97"/>
      <c r="L5" s="97"/>
    </row>
    <row r="6" spans="1:12" ht="13.8" thickBot="1" x14ac:dyDescent="0.3">
      <c r="A6" s="96"/>
      <c r="C6" s="170"/>
      <c r="D6" s="171"/>
      <c r="E6" s="171"/>
      <c r="F6" s="171"/>
      <c r="G6" s="171"/>
      <c r="H6" s="171"/>
      <c r="I6" s="171"/>
      <c r="J6" s="171"/>
      <c r="K6" s="171"/>
      <c r="L6" s="171"/>
    </row>
    <row r="7" spans="1:12" ht="15" thickBot="1" x14ac:dyDescent="0.35">
      <c r="A7" s="96"/>
      <c r="B7" s="155" t="s">
        <v>122</v>
      </c>
      <c r="C7" s="156"/>
      <c r="D7" s="156"/>
      <c r="E7" s="157"/>
      <c r="F7" s="97"/>
      <c r="G7" s="97"/>
      <c r="H7" s="97"/>
      <c r="I7" s="97"/>
      <c r="J7" s="97"/>
      <c r="K7" s="97"/>
      <c r="L7" s="97"/>
    </row>
    <row r="8" spans="1:12" ht="15" thickBot="1" x14ac:dyDescent="0.35">
      <c r="A8" s="96"/>
      <c r="B8" s="96"/>
      <c r="C8" s="158"/>
      <c r="D8" s="158"/>
      <c r="E8" s="98"/>
      <c r="F8" s="98"/>
      <c r="G8" s="98"/>
      <c r="H8" s="97"/>
      <c r="I8" s="97"/>
      <c r="J8" s="97"/>
      <c r="K8" s="97"/>
      <c r="L8" s="97"/>
    </row>
    <row r="9" spans="1:12" ht="45.75" customHeight="1" thickBot="1" x14ac:dyDescent="0.35">
      <c r="B9" s="159" t="s">
        <v>123</v>
      </c>
      <c r="C9" s="160"/>
      <c r="D9" s="160"/>
      <c r="E9" s="160"/>
      <c r="F9" s="160"/>
      <c r="G9" s="160"/>
      <c r="H9" s="160"/>
      <c r="I9" s="160"/>
      <c r="J9" s="161"/>
      <c r="K9" s="97"/>
      <c r="L9" s="97"/>
    </row>
    <row r="10" spans="1:12" ht="15" thickBot="1" x14ac:dyDescent="0.3">
      <c r="A10" s="96"/>
      <c r="B10" s="99"/>
      <c r="C10" s="99"/>
      <c r="D10" s="99"/>
      <c r="E10" s="100"/>
      <c r="F10" s="99"/>
      <c r="G10" s="99"/>
      <c r="H10" s="99"/>
      <c r="I10" s="99"/>
      <c r="J10" s="99"/>
      <c r="K10" s="101"/>
      <c r="L10" s="102"/>
    </row>
    <row r="11" spans="1:12" ht="15" thickBot="1" x14ac:dyDescent="0.35">
      <c r="A11" s="96"/>
      <c r="B11" s="97"/>
      <c r="C11" s="103"/>
      <c r="D11" s="103"/>
      <c r="E11" s="104"/>
      <c r="F11" s="103"/>
      <c r="G11" s="103"/>
      <c r="H11" s="103"/>
      <c r="I11" s="103"/>
      <c r="J11" s="103"/>
      <c r="K11" s="101"/>
      <c r="L11" s="102"/>
    </row>
    <row r="12" spans="1:12" ht="26.4" x14ac:dyDescent="0.25">
      <c r="B12" s="105" t="s">
        <v>59</v>
      </c>
      <c r="C12" s="162">
        <v>531463226</v>
      </c>
      <c r="D12" s="163"/>
      <c r="E12" s="106"/>
      <c r="F12" s="107"/>
      <c r="G12" s="107"/>
      <c r="H12" s="107"/>
      <c r="I12" s="107"/>
      <c r="J12" s="107"/>
      <c r="K12" s="108"/>
      <c r="L12" s="109"/>
    </row>
    <row r="13" spans="1:12" ht="14.4" x14ac:dyDescent="0.25">
      <c r="B13" s="164" t="s">
        <v>60</v>
      </c>
      <c r="C13" s="164"/>
      <c r="D13" s="110">
        <v>45632</v>
      </c>
      <c r="E13" s="107"/>
      <c r="F13" s="107"/>
      <c r="G13" s="107"/>
      <c r="H13" s="107"/>
      <c r="I13" s="107"/>
      <c r="J13" s="107"/>
      <c r="K13" s="108"/>
      <c r="L13" s="109"/>
    </row>
    <row r="14" spans="1:12" ht="14.4" x14ac:dyDescent="0.3">
      <c r="B14" s="165" t="s">
        <v>61</v>
      </c>
      <c r="C14" s="166"/>
      <c r="D14" s="166"/>
      <c r="E14" s="166"/>
      <c r="F14" s="166"/>
      <c r="G14" s="166"/>
      <c r="H14" s="167"/>
      <c r="I14" s="168" t="s">
        <v>62</v>
      </c>
      <c r="J14" s="168" t="s">
        <v>63</v>
      </c>
      <c r="K14" s="108"/>
      <c r="L14" s="109"/>
    </row>
    <row r="15" spans="1:12" ht="52.8" x14ac:dyDescent="0.25">
      <c r="B15" s="111" t="s">
        <v>64</v>
      </c>
      <c r="C15" s="111" t="s">
        <v>65</v>
      </c>
      <c r="D15" s="111" t="s">
        <v>66</v>
      </c>
      <c r="E15" s="111" t="s">
        <v>67</v>
      </c>
      <c r="F15" s="111" t="s">
        <v>68</v>
      </c>
      <c r="G15" s="111" t="s">
        <v>69</v>
      </c>
      <c r="H15" s="111" t="s">
        <v>70</v>
      </c>
      <c r="I15" s="169"/>
      <c r="J15" s="169"/>
      <c r="K15" s="108"/>
      <c r="L15" s="109"/>
    </row>
    <row r="16" spans="1:12" ht="52.8" x14ac:dyDescent="0.25">
      <c r="A16" s="112">
        <v>1</v>
      </c>
      <c r="B16" s="113" t="s">
        <v>125</v>
      </c>
      <c r="C16" s="114" t="s">
        <v>71</v>
      </c>
      <c r="D16" s="114" t="s">
        <v>71</v>
      </c>
      <c r="E16" s="114" t="s">
        <v>71</v>
      </c>
      <c r="F16" s="114" t="s">
        <v>71</v>
      </c>
      <c r="G16" s="114" t="s">
        <v>71</v>
      </c>
      <c r="H16" s="114" t="s">
        <v>71</v>
      </c>
      <c r="I16" s="115" t="s">
        <v>72</v>
      </c>
      <c r="J16" s="115"/>
      <c r="K16" s="108"/>
      <c r="L16" s="109"/>
    </row>
    <row r="17" spans="1:12" ht="14.4" x14ac:dyDescent="0.25">
      <c r="A17" s="112">
        <v>2</v>
      </c>
      <c r="B17" s="113" t="s">
        <v>77</v>
      </c>
      <c r="C17" s="114" t="s">
        <v>71</v>
      </c>
      <c r="D17" s="114" t="s">
        <v>71</v>
      </c>
      <c r="E17" s="114" t="s">
        <v>71</v>
      </c>
      <c r="F17" s="114" t="s">
        <v>71</v>
      </c>
      <c r="G17" s="114" t="s">
        <v>71</v>
      </c>
      <c r="H17" s="114" t="s">
        <v>71</v>
      </c>
      <c r="I17" s="115" t="s">
        <v>72</v>
      </c>
      <c r="J17" s="115"/>
      <c r="K17" s="108"/>
      <c r="L17" s="109"/>
    </row>
    <row r="18" spans="1:12" ht="14.4" x14ac:dyDescent="0.25">
      <c r="A18" s="112">
        <v>3</v>
      </c>
      <c r="B18" s="113" t="s">
        <v>80</v>
      </c>
      <c r="C18" s="114" t="s">
        <v>71</v>
      </c>
      <c r="D18" s="114" t="s">
        <v>71</v>
      </c>
      <c r="E18" s="114" t="s">
        <v>71</v>
      </c>
      <c r="F18" s="114" t="s">
        <v>71</v>
      </c>
      <c r="G18" s="114" t="s">
        <v>71</v>
      </c>
      <c r="H18" s="114" t="s">
        <v>71</v>
      </c>
      <c r="I18" s="115" t="s">
        <v>72</v>
      </c>
      <c r="J18" s="115"/>
      <c r="K18" s="108"/>
      <c r="L18" s="109"/>
    </row>
    <row r="19" spans="1:12" ht="36" customHeight="1" x14ac:dyDescent="0.25">
      <c r="A19" s="112">
        <v>4</v>
      </c>
      <c r="B19" s="113" t="s">
        <v>126</v>
      </c>
      <c r="C19" s="114" t="s">
        <v>71</v>
      </c>
      <c r="D19" s="114" t="s">
        <v>71</v>
      </c>
      <c r="E19" s="114" t="s">
        <v>71</v>
      </c>
      <c r="F19" s="114" t="s">
        <v>71</v>
      </c>
      <c r="G19" s="114" t="s">
        <v>71</v>
      </c>
      <c r="H19" s="114" t="s">
        <v>71</v>
      </c>
      <c r="I19" s="115" t="s">
        <v>72</v>
      </c>
      <c r="J19" s="115"/>
      <c r="K19" s="108"/>
      <c r="L19" s="117"/>
    </row>
    <row r="20" spans="1:12" ht="26.4" x14ac:dyDescent="0.25">
      <c r="A20" s="112">
        <v>5</v>
      </c>
      <c r="B20" s="113" t="s">
        <v>127</v>
      </c>
      <c r="C20" s="114" t="s">
        <v>71</v>
      </c>
      <c r="D20" s="114" t="s">
        <v>71</v>
      </c>
      <c r="E20" s="114" t="s">
        <v>71</v>
      </c>
      <c r="F20" s="114" t="s">
        <v>71</v>
      </c>
      <c r="G20" s="114" t="s">
        <v>71</v>
      </c>
      <c r="H20" s="114" t="s">
        <v>71</v>
      </c>
      <c r="I20" s="115" t="s">
        <v>72</v>
      </c>
      <c r="J20" s="115"/>
      <c r="K20" s="108"/>
      <c r="L20" s="117"/>
    </row>
    <row r="21" spans="1:12" ht="26.4" x14ac:dyDescent="0.25">
      <c r="A21" s="112">
        <v>6</v>
      </c>
      <c r="B21" s="116" t="s">
        <v>128</v>
      </c>
      <c r="C21" s="114" t="s">
        <v>71</v>
      </c>
      <c r="D21" s="114" t="s">
        <v>71</v>
      </c>
      <c r="E21" s="114" t="s">
        <v>71</v>
      </c>
      <c r="F21" s="114" t="s">
        <v>71</v>
      </c>
      <c r="G21" s="114" t="s">
        <v>71</v>
      </c>
      <c r="H21" s="114" t="s">
        <v>71</v>
      </c>
      <c r="I21" s="115" t="s">
        <v>72</v>
      </c>
      <c r="J21" s="115"/>
      <c r="K21" s="108"/>
      <c r="L21" s="117"/>
    </row>
    <row r="22" spans="1:12" ht="26.4" x14ac:dyDescent="0.25">
      <c r="A22" s="112">
        <v>7</v>
      </c>
      <c r="B22" s="116" t="s">
        <v>129</v>
      </c>
      <c r="C22" s="114" t="s">
        <v>71</v>
      </c>
      <c r="D22" s="114" t="s">
        <v>71</v>
      </c>
      <c r="E22" s="114" t="s">
        <v>71</v>
      </c>
      <c r="F22" s="114" t="s">
        <v>71</v>
      </c>
      <c r="G22" s="114" t="s">
        <v>71</v>
      </c>
      <c r="H22" s="114" t="s">
        <v>71</v>
      </c>
      <c r="I22" s="115" t="s">
        <v>72</v>
      </c>
      <c r="J22" s="115"/>
      <c r="K22" s="108"/>
      <c r="L22" s="117"/>
    </row>
    <row r="23" spans="1:12" ht="26.4" x14ac:dyDescent="0.25">
      <c r="A23" s="112">
        <v>8</v>
      </c>
      <c r="B23" s="113" t="s">
        <v>91</v>
      </c>
      <c r="C23" s="114" t="s">
        <v>71</v>
      </c>
      <c r="D23" s="114" t="s">
        <v>71</v>
      </c>
      <c r="E23" s="114" t="s">
        <v>71</v>
      </c>
      <c r="F23" s="114" t="s">
        <v>71</v>
      </c>
      <c r="G23" s="114" t="s">
        <v>71</v>
      </c>
      <c r="H23" s="114" t="s">
        <v>71</v>
      </c>
      <c r="I23" s="115" t="s">
        <v>72</v>
      </c>
      <c r="J23" s="115"/>
      <c r="K23" s="96"/>
      <c r="L23" s="96"/>
    </row>
    <row r="24" spans="1:12" ht="52.8" x14ac:dyDescent="0.25">
      <c r="A24" s="112">
        <v>9</v>
      </c>
      <c r="B24" s="113" t="s">
        <v>130</v>
      </c>
      <c r="C24" s="114" t="s">
        <v>71</v>
      </c>
      <c r="D24" s="114" t="s">
        <v>71</v>
      </c>
      <c r="E24" s="114" t="s">
        <v>71</v>
      </c>
      <c r="F24" s="114" t="s">
        <v>71</v>
      </c>
      <c r="G24" s="114" t="s">
        <v>71</v>
      </c>
      <c r="H24" s="114" t="s">
        <v>71</v>
      </c>
      <c r="I24" s="115" t="s">
        <v>72</v>
      </c>
      <c r="J24" s="115"/>
      <c r="K24" s="108"/>
      <c r="L24" s="109"/>
    </row>
    <row r="25" spans="1:12" ht="26.4" x14ac:dyDescent="0.25">
      <c r="A25" s="112">
        <v>10</v>
      </c>
      <c r="B25" s="113" t="s">
        <v>131</v>
      </c>
      <c r="C25" s="114" t="s">
        <v>71</v>
      </c>
      <c r="D25" s="114" t="s">
        <v>71</v>
      </c>
      <c r="E25" s="114" t="s">
        <v>71</v>
      </c>
      <c r="F25" s="114" t="s">
        <v>71</v>
      </c>
      <c r="G25" s="114" t="s">
        <v>71</v>
      </c>
      <c r="H25" s="114" t="s">
        <v>71</v>
      </c>
      <c r="I25" s="115" t="s">
        <v>72</v>
      </c>
      <c r="J25" s="115"/>
      <c r="K25" s="108"/>
      <c r="L25" s="109"/>
    </row>
    <row r="26" spans="1:12" ht="14.4" x14ac:dyDescent="0.25">
      <c r="A26" s="112">
        <v>11</v>
      </c>
      <c r="B26" s="113" t="s">
        <v>132</v>
      </c>
      <c r="C26" s="114" t="s">
        <v>71</v>
      </c>
      <c r="D26" s="114" t="s">
        <v>71</v>
      </c>
      <c r="E26" s="114" t="s">
        <v>71</v>
      </c>
      <c r="F26" s="114" t="s">
        <v>71</v>
      </c>
      <c r="G26" s="114" t="s">
        <v>71</v>
      </c>
      <c r="H26" s="114" t="s">
        <v>71</v>
      </c>
      <c r="I26" s="115" t="s">
        <v>72</v>
      </c>
      <c r="J26" s="115"/>
      <c r="K26" s="108"/>
      <c r="L26" s="109"/>
    </row>
    <row r="27" spans="1:12" ht="36" customHeight="1" x14ac:dyDescent="0.25">
      <c r="A27" s="112">
        <v>12</v>
      </c>
      <c r="B27" s="113" t="s">
        <v>133</v>
      </c>
      <c r="C27" s="114" t="s">
        <v>71</v>
      </c>
      <c r="D27" s="114" t="s">
        <v>71</v>
      </c>
      <c r="E27" s="114" t="s">
        <v>71</v>
      </c>
      <c r="F27" s="114" t="s">
        <v>71</v>
      </c>
      <c r="G27" s="114" t="s">
        <v>71</v>
      </c>
      <c r="H27" s="114" t="s">
        <v>71</v>
      </c>
      <c r="I27" s="115" t="s">
        <v>72</v>
      </c>
      <c r="J27" s="115"/>
      <c r="K27" s="108"/>
      <c r="L27" s="117"/>
    </row>
    <row r="28" spans="1:12" ht="14.4" x14ac:dyDescent="0.25">
      <c r="A28" s="112">
        <v>13</v>
      </c>
      <c r="B28" s="113" t="s">
        <v>98</v>
      </c>
      <c r="C28" s="114" t="s">
        <v>71</v>
      </c>
      <c r="D28" s="114" t="s">
        <v>71</v>
      </c>
      <c r="E28" s="114" t="s">
        <v>71</v>
      </c>
      <c r="F28" s="114" t="s">
        <v>71</v>
      </c>
      <c r="G28" s="114" t="s">
        <v>71</v>
      </c>
      <c r="H28" s="114" t="s">
        <v>71</v>
      </c>
      <c r="I28" s="115" t="s">
        <v>72</v>
      </c>
      <c r="J28" s="115"/>
      <c r="K28" s="108"/>
      <c r="L28" s="117"/>
    </row>
    <row r="29" spans="1:12" ht="14.4" x14ac:dyDescent="0.25">
      <c r="A29" s="112">
        <v>14</v>
      </c>
      <c r="B29" s="116" t="s">
        <v>101</v>
      </c>
      <c r="C29" s="114" t="s">
        <v>71</v>
      </c>
      <c r="D29" s="114" t="s">
        <v>71</v>
      </c>
      <c r="E29" s="114" t="s">
        <v>71</v>
      </c>
      <c r="F29" s="114" t="s">
        <v>71</v>
      </c>
      <c r="G29" s="114" t="s">
        <v>71</v>
      </c>
      <c r="H29" s="114" t="s">
        <v>71</v>
      </c>
      <c r="I29" s="115" t="s">
        <v>72</v>
      </c>
      <c r="J29" s="115"/>
      <c r="K29" s="108"/>
      <c r="L29" s="117"/>
    </row>
    <row r="30" spans="1:12" ht="26.4" x14ac:dyDescent="0.25">
      <c r="A30" s="112">
        <v>15</v>
      </c>
      <c r="B30" s="116" t="s">
        <v>104</v>
      </c>
      <c r="C30" s="114" t="s">
        <v>71</v>
      </c>
      <c r="D30" s="114" t="s">
        <v>71</v>
      </c>
      <c r="E30" s="114" t="s">
        <v>71</v>
      </c>
      <c r="F30" s="114" t="s">
        <v>71</v>
      </c>
      <c r="G30" s="114" t="s">
        <v>71</v>
      </c>
      <c r="H30" s="114" t="s">
        <v>71</v>
      </c>
      <c r="I30" s="115" t="s">
        <v>72</v>
      </c>
      <c r="J30" s="115"/>
      <c r="K30" s="108"/>
      <c r="L30" s="117"/>
    </row>
    <row r="31" spans="1:12" ht="13.8" x14ac:dyDescent="0.25">
      <c r="A31" s="112">
        <v>16</v>
      </c>
      <c r="B31" s="113" t="s">
        <v>107</v>
      </c>
      <c r="C31" s="114" t="s">
        <v>71</v>
      </c>
      <c r="D31" s="114" t="s">
        <v>71</v>
      </c>
      <c r="E31" s="114" t="s">
        <v>71</v>
      </c>
      <c r="F31" s="114" t="s">
        <v>71</v>
      </c>
      <c r="G31" s="114" t="s">
        <v>71</v>
      </c>
      <c r="H31" s="114" t="s">
        <v>71</v>
      </c>
      <c r="I31" s="115" t="s">
        <v>72</v>
      </c>
      <c r="J31" s="115"/>
      <c r="K31" s="96"/>
      <c r="L31" s="96"/>
    </row>
    <row r="32" spans="1:12" ht="26.4" x14ac:dyDescent="0.25">
      <c r="A32" s="112">
        <v>17</v>
      </c>
      <c r="B32" s="116" t="s">
        <v>110</v>
      </c>
      <c r="C32" s="114" t="s">
        <v>71</v>
      </c>
      <c r="D32" s="114" t="s">
        <v>71</v>
      </c>
      <c r="E32" s="114" t="s">
        <v>71</v>
      </c>
      <c r="F32" s="114" t="s">
        <v>71</v>
      </c>
      <c r="G32" s="114" t="s">
        <v>71</v>
      </c>
      <c r="H32" s="114" t="s">
        <v>71</v>
      </c>
      <c r="I32" s="115" t="s">
        <v>72</v>
      </c>
      <c r="J32" s="115"/>
      <c r="K32" s="108"/>
      <c r="L32" s="117"/>
    </row>
    <row r="33" spans="1:12" ht="52.8" x14ac:dyDescent="0.25">
      <c r="A33" s="112">
        <v>18</v>
      </c>
      <c r="B33" s="116" t="s">
        <v>134</v>
      </c>
      <c r="C33" s="114" t="s">
        <v>71</v>
      </c>
      <c r="D33" s="114" t="s">
        <v>71</v>
      </c>
      <c r="E33" s="114" t="s">
        <v>71</v>
      </c>
      <c r="F33" s="114" t="s">
        <v>71</v>
      </c>
      <c r="G33" s="114" t="s">
        <v>71</v>
      </c>
      <c r="H33" s="114" t="s">
        <v>71</v>
      </c>
      <c r="I33" s="115" t="s">
        <v>72</v>
      </c>
      <c r="J33" s="115"/>
      <c r="K33" s="108"/>
      <c r="L33" s="117"/>
    </row>
    <row r="34" spans="1:12" ht="26.4" x14ac:dyDescent="0.25">
      <c r="A34" s="112">
        <v>19</v>
      </c>
      <c r="B34" s="113" t="s">
        <v>114</v>
      </c>
      <c r="C34" s="114" t="s">
        <v>71</v>
      </c>
      <c r="D34" s="114" t="s">
        <v>71</v>
      </c>
      <c r="E34" s="114" t="s">
        <v>71</v>
      </c>
      <c r="F34" s="114" t="s">
        <v>71</v>
      </c>
      <c r="G34" s="114" t="s">
        <v>71</v>
      </c>
      <c r="H34" s="114" t="s">
        <v>71</v>
      </c>
      <c r="I34" s="115" t="s">
        <v>72</v>
      </c>
      <c r="J34" s="115"/>
      <c r="K34" s="96"/>
      <c r="L34" s="96"/>
    </row>
    <row r="35" spans="1:12" ht="39.6" x14ac:dyDescent="0.25">
      <c r="A35" s="112">
        <v>20</v>
      </c>
      <c r="B35" s="116" t="s">
        <v>135</v>
      </c>
      <c r="C35" s="114" t="s">
        <v>71</v>
      </c>
      <c r="D35" s="114" t="s">
        <v>71</v>
      </c>
      <c r="E35" s="114" t="s">
        <v>71</v>
      </c>
      <c r="F35" s="114" t="s">
        <v>71</v>
      </c>
      <c r="G35" s="114" t="s">
        <v>71</v>
      </c>
      <c r="H35" s="114" t="s">
        <v>71</v>
      </c>
      <c r="I35" s="115" t="s">
        <v>72</v>
      </c>
      <c r="J35" s="115"/>
      <c r="K35" s="108"/>
      <c r="L35" s="117"/>
    </row>
    <row r="36" spans="1:12" ht="13.8" x14ac:dyDescent="0.25">
      <c r="A36" s="112">
        <v>21</v>
      </c>
      <c r="B36" s="113" t="s">
        <v>118</v>
      </c>
      <c r="C36" s="114" t="s">
        <v>71</v>
      </c>
      <c r="D36" s="114" t="s">
        <v>71</v>
      </c>
      <c r="E36" s="114" t="s">
        <v>71</v>
      </c>
      <c r="F36" s="114" t="s">
        <v>71</v>
      </c>
      <c r="G36" s="114" t="s">
        <v>71</v>
      </c>
      <c r="H36" s="114" t="s">
        <v>71</v>
      </c>
      <c r="I36" s="115" t="s">
        <v>72</v>
      </c>
      <c r="J36" s="115"/>
      <c r="K36" s="96"/>
      <c r="L36" s="96"/>
    </row>
    <row r="37" spans="1:12" ht="13.8" thickBot="1" x14ac:dyDescent="0.3">
      <c r="B37" s="96"/>
      <c r="C37" s="96"/>
      <c r="D37" s="96"/>
      <c r="E37" s="96"/>
      <c r="F37" s="96"/>
      <c r="G37" s="96"/>
      <c r="H37" s="96"/>
      <c r="I37" s="96"/>
      <c r="J37" s="96"/>
      <c r="K37" s="96"/>
      <c r="L37" s="96"/>
    </row>
    <row r="38" spans="1:12" ht="15" thickBot="1" x14ac:dyDescent="0.35">
      <c r="B38" s="118"/>
      <c r="E38" s="119"/>
    </row>
    <row r="39" spans="1:12" x14ac:dyDescent="0.25">
      <c r="B39" s="153" t="s">
        <v>124</v>
      </c>
      <c r="C39" s="153"/>
      <c r="D39" s="153"/>
      <c r="E39" s="153"/>
    </row>
    <row r="40" spans="1:12" ht="24" customHeight="1" x14ac:dyDescent="0.25">
      <c r="B40" s="154" t="s">
        <v>73</v>
      </c>
      <c r="C40" s="154"/>
      <c r="D40" s="154"/>
      <c r="E40" s="154"/>
      <c r="F40" s="154"/>
    </row>
  </sheetData>
  <mergeCells count="16">
    <mergeCell ref="C6:L6"/>
    <mergeCell ref="C1:L1"/>
    <mergeCell ref="C2:L2"/>
    <mergeCell ref="C3:L3"/>
    <mergeCell ref="C4:L4"/>
    <mergeCell ref="C5:E5"/>
    <mergeCell ref="B39:E39"/>
    <mergeCell ref="B40:F40"/>
    <mergeCell ref="B7:E7"/>
    <mergeCell ref="C8:D8"/>
    <mergeCell ref="B9:J9"/>
    <mergeCell ref="C12:D12"/>
    <mergeCell ref="B13:C13"/>
    <mergeCell ref="B14:H14"/>
    <mergeCell ref="I14:I15"/>
    <mergeCell ref="J14:J1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1994930-2a31-49ef-9c48-8eee9093cb3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9163FBCCDFC7F4D8475918C9B8E7430" ma:contentTypeVersion="14" ma:contentTypeDescription="Crear nuevo documento." ma:contentTypeScope="" ma:versionID="9d6c5727b2e340b1b60de405b87d65ef">
  <xsd:schema xmlns:xsd="http://www.w3.org/2001/XMLSchema" xmlns:xs="http://www.w3.org/2001/XMLSchema" xmlns:p="http://schemas.microsoft.com/office/2006/metadata/properties" xmlns:ns3="11994930-2a31-49ef-9c48-8eee9093cb3a" xmlns:ns4="5d39a770-0eda-4cdc-95bc-b43cc6fb09c8" targetNamespace="http://schemas.microsoft.com/office/2006/metadata/properties" ma:root="true" ma:fieldsID="45274e5cf1478fcc22b47f6607a8d7e0" ns3:_="" ns4:_="">
    <xsd:import namespace="11994930-2a31-49ef-9c48-8eee9093cb3a"/>
    <xsd:import namespace="5d39a770-0eda-4cdc-95bc-b43cc6fb09c8"/>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LengthInSeconds"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94930-2a31-49ef-9c48-8eee9093cb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OCR" ma:index="20" nillable="true" ma:displayName="Extracted Text" ma:internalName="MediaServiceOCR"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39a770-0eda-4cdc-95bc-b43cc6fb09c8"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3C6EE6-E5B2-4CE8-B523-4B2ED91D23E4}">
  <ds:schemaRefs>
    <ds:schemaRef ds:uri="http://schemas.microsoft.com/office/2006/metadata/properties"/>
    <ds:schemaRef ds:uri="http://schemas.microsoft.com/office/2006/documentManagement/types"/>
    <ds:schemaRef ds:uri="5d39a770-0eda-4cdc-95bc-b43cc6fb09c8"/>
    <ds:schemaRef ds:uri="http://purl.org/dc/terms/"/>
    <ds:schemaRef ds:uri="http://schemas.microsoft.com/office/infopath/2007/PartnerControls"/>
    <ds:schemaRef ds:uri="http://purl.org/dc/elements/1.1/"/>
    <ds:schemaRef ds:uri="11994930-2a31-49ef-9c48-8eee9093cb3a"/>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2C90AD95-1B7A-4722-979F-C49D1D3EDC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994930-2a31-49ef-9c48-8eee9093cb3a"/>
    <ds:schemaRef ds:uri="5d39a770-0eda-4cdc-95bc-b43cc6fb09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30A1E2-9171-48CF-A208-2C83E8E942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PROPONENTES DEL 1 AL 21</vt:lpstr>
      <vt:lpstr>CONSOLIDADO DEL 1 AL 21</vt:lpstr>
      <vt:lpstr>'PROPONENTES DEL 1 AL 21'!Área_de_impresión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Hugo Ferney Pineda Niño</cp:lastModifiedBy>
  <cp:revision/>
  <cp:lastPrinted>2022-11-25T03:53:34Z</cp:lastPrinted>
  <dcterms:created xsi:type="dcterms:W3CDTF">2018-04-20T15:23:46Z</dcterms:created>
  <dcterms:modified xsi:type="dcterms:W3CDTF">2024-12-10T14:54:50Z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0x01010089163FBCCDFC7F4D8475918C9B8E7430</vt:lpwstr>
  </property>
</Properties>
</file>